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6"/>
  </bookViews>
  <sheets>
    <sheet name="Konsolidovaná výsledovka" sheetId="1" r:id="rId1"/>
    <sheet name="Výnosy" sheetId="2" r:id="rId2"/>
    <sheet name="OPEX" sheetId="3" r:id="rId3"/>
    <sheet name="BS_CF_Consolidated" sheetId="4" r:id="rId4"/>
    <sheet name="Rozvaha_F&amp;M" sheetId="5" r:id="rId5"/>
    <sheet name="Provozní výsl." sheetId="6" r:id="rId6"/>
    <sheet name="Provozní výsl. čtvrtletně" sheetId="7" r:id="rId7"/>
  </sheets>
  <definedNames>
    <definedName name="_xlnm.Print_Area" localSheetId="3">'BS_CF_Consolidated'!$A$1:$H$70</definedName>
    <definedName name="_xlnm.Print_Area" localSheetId="0">'Konsolidovaná výsledovka'!$A$1:$H$42</definedName>
    <definedName name="_xlnm.Print_Area" localSheetId="2">'OPEX'!$A$1:$G$50</definedName>
    <definedName name="_xlnm.Print_Area" localSheetId="5">'Provozní výsl.'!$A$1:$I$73</definedName>
    <definedName name="_xlnm.Print_Area" localSheetId="6">'Provozní výsl. čtvrtletně'!$A$1:$M$73</definedName>
    <definedName name="_xlnm.Print_Area" localSheetId="4">'Rozvaha_F&amp;M'!$A$1:$G$78</definedName>
    <definedName name="_xlnm.Print_Area" localSheetId="1">'Výnosy'!$A$1:$G$65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<sst xmlns="http://schemas.openxmlformats.org/spreadsheetml/2006/main" count="492" uniqueCount="221">
  <si>
    <t xml:space="preserve">´_ _ _ _ _ </t>
  </si>
  <si>
    <t>n.m.</t>
  </si>
  <si>
    <t xml:space="preserve">_ _ _ _ _ </t>
  </si>
  <si>
    <t xml:space="preserve">    Goodwill</t>
  </si>
  <si>
    <t>Q1 2006</t>
  </si>
  <si>
    <t>Q4 2005</t>
  </si>
  <si>
    <t>Q3 2005</t>
  </si>
  <si>
    <t>Q2 2006</t>
  </si>
  <si>
    <r>
      <t xml:space="preserve">2) </t>
    </r>
    <r>
      <rPr>
        <sz val="10"/>
        <rFont val="Arial"/>
        <family val="2"/>
      </rPr>
      <t>ADSL</t>
    </r>
  </si>
  <si>
    <t>n.a.</t>
  </si>
  <si>
    <t>9M 2005</t>
  </si>
  <si>
    <t>9M 2006</t>
  </si>
  <si>
    <t>Q3 2006</t>
  </si>
  <si>
    <t>% Change 9M06/9M05</t>
  </si>
  <si>
    <t>´_ _ _ _ _ _ _</t>
  </si>
  <si>
    <r>
      <t xml:space="preserve">   Internet &amp; Data </t>
    </r>
    <r>
      <rPr>
        <vertAlign val="superscript"/>
        <sz val="10"/>
        <rFont val="Arial"/>
        <family val="2"/>
      </rPr>
      <t xml:space="preserve">5) </t>
    </r>
  </si>
  <si>
    <r>
      <t xml:space="preserve">OPERATING COSTS - Mobile Segment </t>
    </r>
    <r>
      <rPr>
        <b/>
        <vertAlign val="superscript"/>
        <sz val="10"/>
        <rFont val="Arial"/>
        <family val="2"/>
      </rPr>
      <t>1)</t>
    </r>
  </si>
  <si>
    <r>
      <t xml:space="preserve">Telefónica O2 Czech Republic </t>
    </r>
    <r>
      <rPr>
        <b/>
        <vertAlign val="superscript"/>
        <sz val="10"/>
        <color indexed="12"/>
        <rFont val="Arial"/>
        <family val="2"/>
      </rPr>
      <t>12)</t>
    </r>
  </si>
  <si>
    <t>Údaje v tomto souboru jsou informativního charakteru.</t>
  </si>
  <si>
    <t>Všechny finanční údaje jsou v milionech Kč, pokud není uvedeno jinak.</t>
  </si>
  <si>
    <t>Výsledky jsou prezentovány podle Mezinárodních standardů finančního výkaznictví. Všechny výsledky jsou konsolidované, pokud není uvedeno jinak.</t>
  </si>
  <si>
    <t>Finanční výsledky za roky  2004 - 2005 jsou auditované.</t>
  </si>
  <si>
    <t>Finanční výsledky za rok 2005 jsou ovlivněny změnami v účetní politice provedenými ve 4. čtvrtletí 2005</t>
  </si>
  <si>
    <t>Finanční výsledky za rok 2004 jsou upravené na pro-forma bázi a obsahují změny účetní politiky jako by byly aplikovány již v roce 2004; to umožňuje relevantní srovnání let 2004 a 2005</t>
  </si>
  <si>
    <t>Výsledky za segment pevných linek a mobilní segment jsou vykázány bez zahrnutí výnosů a nákladů mezi segmenty</t>
  </si>
  <si>
    <t>Konsolidovaný výkaz zisků a ztrát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</si>
  <si>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</si>
  <si>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</si>
  <si>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</si>
  <si>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</si>
  <si>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</si>
  <si>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</si>
  <si>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</si>
  <si>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</si>
  <si>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</si>
  <si>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</si>
  <si>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</si>
  <si>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</si>
  <si>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</si>
  <si>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</si>
  <si>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</si>
  <si>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</si>
  <si>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</si>
  <si>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</si>
  <si>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t>meziroč. 05/04 v %</t>
  </si>
  <si>
    <t xml:space="preserve">% změna 2005/2004 </t>
  </si>
  <si>
    <t>% změna 9M06/9M05</t>
  </si>
  <si>
    <t>Tradiční hlasové služby</t>
  </si>
  <si>
    <t xml:space="preserve">   Hovorné</t>
  </si>
  <si>
    <t xml:space="preserve">     - Provoz do mobilních sítí</t>
  </si>
  <si>
    <t xml:space="preserve">     - Mezinárodní provoz</t>
  </si>
  <si>
    <t>Internet</t>
  </si>
  <si>
    <t xml:space="preserve">   Vytáčený přístup</t>
  </si>
  <si>
    <t xml:space="preserve">   Vysokorychlostní přístup </t>
  </si>
  <si>
    <t>IT Služby</t>
  </si>
  <si>
    <t>Datové služby</t>
  </si>
  <si>
    <t xml:space="preserve">   Pronájem okruhů</t>
  </si>
  <si>
    <t>Celkem výnosy z podnikání</t>
  </si>
  <si>
    <r>
      <t xml:space="preserve">VÝNOSY - Segment pevných linek 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</si>
  <si>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</si>
  <si>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</si>
  <si>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</si>
  <si>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</si>
  <si>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</si>
  <si>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</si>
  <si>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</si>
  <si>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   Datové služby sítě </t>
    </r>
    <r>
      <rPr>
        <vertAlign val="superscript"/>
        <sz val="10"/>
        <rFont val="Arial"/>
        <family val="2"/>
      </rPr>
      <t>9)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</si>
  <si>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10)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</si>
  <si>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</si>
  <si>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</si>
  <si>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</si>
  <si>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</si>
  <si>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rFont val="Arial"/>
        <family val="2"/>
      </rPr>
      <t>Včetně vysokorychlostních služeb obsahu a služeb s přidanou hodnotou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</si>
  <si>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</si>
  <si>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Telefonní přístroje a zařízení</t>
    </r>
  </si>
  <si>
    <r>
      <t xml:space="preserve">9) </t>
    </r>
    <r>
      <rPr>
        <sz val="10"/>
        <rFont val="Arial"/>
        <family val="2"/>
      </rPr>
      <t>Včetně IP Connect and VPN</t>
    </r>
  </si>
  <si>
    <r>
      <t xml:space="preserve">10) </t>
    </r>
    <r>
      <rPr>
        <sz val="10"/>
        <rFont val="Arial"/>
        <family val="2"/>
      </rPr>
      <t>Včetně služeb s přidanou hodnotou (SMS, barevné linky apod.)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</si>
  <si>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</si>
  <si>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t>Výnosy ze služeb</t>
  </si>
  <si>
    <t xml:space="preserve">   Hlasové služby</t>
  </si>
  <si>
    <t xml:space="preserve">         Stálé poplatky</t>
  </si>
  <si>
    <r>
      <t xml:space="preserve">VÝNOSY - Mobilní segment </t>
    </r>
    <r>
      <rPr>
        <b/>
        <vertAlign val="superscript"/>
        <sz val="10"/>
        <rFont val="Arial"/>
        <family val="2"/>
      </rPr>
      <t>1)</t>
    </r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</si>
  <si>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</si>
  <si>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</si>
  <si>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Služby s přidanou hodnotou </t>
    </r>
    <r>
      <rPr>
        <vertAlign val="superscript"/>
        <sz val="10"/>
        <rFont val="Arial"/>
        <family val="2"/>
      </rPr>
      <t>4)</t>
    </r>
  </si>
  <si>
    <r>
      <t xml:space="preserve">   Ostatní výnosy </t>
    </r>
    <r>
      <rPr>
        <vertAlign val="superscript"/>
        <sz val="10"/>
        <rFont val="Arial"/>
        <family val="2"/>
      </rPr>
      <t>6)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</si>
  <si>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7)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</si>
  <si>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</si>
  <si>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</si>
  <si>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SMS &amp; MMS a služeb obsahu</t>
    </r>
  </si>
  <si>
    <r>
      <t>5)</t>
    </r>
    <r>
      <rPr>
        <sz val="10"/>
        <rFont val="Arial"/>
        <family val="2"/>
      </rPr>
      <t xml:space="preserve"> CDMA, GPRS, HSCSD, UMTS a ADSL</t>
    </r>
  </si>
  <si>
    <r>
      <t>6)</t>
    </r>
    <r>
      <rPr>
        <sz val="10"/>
        <rFont val="Arial"/>
        <family val="2"/>
      </rPr>
      <t xml:space="preserve"> Včetně IT Služeb a dalších</t>
    </r>
  </si>
  <si>
    <r>
      <t>7)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</si>
  <si>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</si>
  <si>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</si>
  <si>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t xml:space="preserve">   Ostatní dodávky</t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</si>
  <si>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</si>
  <si>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</si>
  <si>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</si>
  <si>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</si>
  <si>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</si>
  <si>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r>
      <t xml:space="preserve">PROVOZNÍ NÁKLADY - Segment pevných linek </t>
    </r>
    <r>
      <rPr>
        <b/>
        <vertAlign val="superscript"/>
        <sz val="10"/>
        <rFont val="Arial"/>
        <family val="2"/>
      </rPr>
      <t>1)</t>
    </r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</si>
  <si>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</si>
  <si>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3)</t>
    </r>
  </si>
  <si>
    <r>
      <t xml:space="preserve">   Spotřeba materiálu a energie </t>
    </r>
    <r>
      <rPr>
        <vertAlign val="superscript"/>
        <sz val="10"/>
        <rFont val="Arial"/>
        <family val="2"/>
      </rPr>
      <t>4)</t>
    </r>
  </si>
  <si>
    <r>
      <t xml:space="preserve">   Ostatní subdodávky </t>
    </r>
    <r>
      <rPr>
        <vertAlign val="superscript"/>
        <sz val="10"/>
        <rFont val="Arial"/>
        <family val="2"/>
      </rPr>
      <t>5)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</si>
  <si>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6)</t>
    </r>
  </si>
  <si>
    <r>
      <t>2)</t>
    </r>
    <r>
      <rPr>
        <sz val="10"/>
        <rFont val="Arial"/>
        <family val="2"/>
      </rPr>
      <t xml:space="preserve"> Nákupy a náklady na prodej</t>
    </r>
  </si>
  <si>
    <r>
      <t>3)</t>
    </r>
    <r>
      <rPr>
        <sz val="10"/>
        <rFont val="Arial"/>
        <family val="2"/>
      </rPr>
      <t xml:space="preserve"> Včetně nákladů souvisejících se snižováním počtu zaměstnanců</t>
    </r>
  </si>
  <si>
    <r>
      <t>4)</t>
    </r>
    <r>
      <rPr>
        <sz val="10"/>
        <rFont val="Arial"/>
        <family val="2"/>
      </rPr>
      <t xml:space="preserve"> Materiál a energie</t>
    </r>
  </si>
  <si>
    <r>
      <t>5)</t>
    </r>
    <r>
      <rPr>
        <sz val="10"/>
        <rFont val="Arial"/>
        <family val="2"/>
      </rPr>
      <t xml:space="preserve"> Včetně nákladů na poradenské služby</t>
    </r>
  </si>
  <si>
    <r>
      <t>6)</t>
    </r>
    <r>
      <rPr>
        <sz val="10"/>
        <rFont val="Arial"/>
        <family val="2"/>
      </rPr>
      <t xml:space="preserve"> Včetně opravných položek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</si>
  <si>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</si>
  <si>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</si>
  <si>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</si>
  <si>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</si>
  <si>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</si>
  <si>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</si>
  <si>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</si>
  <si>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</si>
  <si>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</si>
  <si>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</si>
  <si>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</si>
  <si>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</si>
  <si>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</si>
  <si>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</si>
  <si>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</si>
  <si>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</si>
  <si>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</si>
  <si>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</si>
  <si>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</si>
  <si>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</si>
  <si>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</si>
  <si>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</si>
  <si>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</si>
  <si>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</si>
  <si>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</si>
  <si>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</si>
  <si>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</si>
  <si>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</si>
  <si>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</si>
  <si>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</si>
  <si>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</si>
  <si>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</si>
  <si>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</si>
  <si>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</si>
  <si>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</si>
  <si>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</si>
  <si>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</si>
  <si>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</si>
  <si>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</si>
  <si>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</si>
  <si>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</si>
  <si>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</si>
  <si>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</si>
  <si>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</si>
  <si>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</si>
  <si>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</si>
  <si>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</si>
  <si>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</si>
  <si>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</si>
  <si>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</si>
  <si>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Rozvaha - Segment pevných linek</t>
  </si>
  <si>
    <t>Rozvaha - Mobilní segment</t>
  </si>
  <si>
    <t>PROVOZNÍ DATA - Segment pevných linek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</si>
  <si>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</si>
  <si>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</si>
  <si>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</si>
  <si>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</si>
  <si>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Vytáčený přístup</t>
  </si>
  <si>
    <r>
      <t xml:space="preserve">Vysokorychlostní přístup </t>
    </r>
    <r>
      <rPr>
        <vertAlign val="superscript"/>
        <sz val="10"/>
        <rFont val="Arial"/>
        <family val="2"/>
      </rPr>
      <t>2)</t>
    </r>
  </si>
  <si>
    <r>
      <t xml:space="preserve">Ostatní </t>
    </r>
    <r>
      <rPr>
        <vertAlign val="superscript"/>
        <sz val="10"/>
        <rFont val="Arial"/>
        <family val="2"/>
      </rPr>
      <t>3)</t>
    </r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</si>
  <si>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</si>
  <si>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</si>
  <si>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</si>
  <si>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</si>
  <si>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</si>
  <si>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</si>
  <si>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</si>
  <si>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</si>
  <si>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</si>
  <si>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</si>
  <si>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</si>
  <si>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</si>
  <si>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</si>
  <si>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</si>
  <si>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</si>
  <si>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t>PROVOZNÍ DATA - Mobilní segment</t>
  </si>
  <si>
    <t>Zákazníci data</t>
  </si>
  <si>
    <t>GPRS zákazníci s paušální platbou za internet (x 1000)</t>
  </si>
  <si>
    <t>CDMA zákazníci (x 1000)</t>
  </si>
  <si>
    <t>Míra odchodu zákazníků (měsíční průměr)</t>
  </si>
  <si>
    <t xml:space="preserve">Datové služby bez SMS jako % prům.měs.výn.dat.sl. </t>
  </si>
  <si>
    <t>Celk. počet minut - odchozích &amp; přích. (x 1 000 000)</t>
  </si>
  <si>
    <t>Celkový počet SMS (x 1 000 000)</t>
  </si>
  <si>
    <t>Počet zaměstnanců</t>
  </si>
  <si>
    <t>Ostatní dceřinné společnosti</t>
  </si>
  <si>
    <r>
      <t>1)</t>
    </r>
    <r>
      <rPr>
        <sz val="10"/>
        <rFont val="Arial"/>
        <family val="2"/>
      </rPr>
      <t xml:space="preserve"> PSTN (včteně telefonních automatů) x1; ISDN Basic x 1; ISDN Primary Access x 30, bez zahrnutí linek umožňující pouze příchozí hovory</t>
    </r>
  </si>
  <si>
    <r>
      <t xml:space="preserve">3) </t>
    </r>
    <r>
      <rPr>
        <sz val="10"/>
        <rFont val="Arial"/>
        <family val="2"/>
      </rPr>
      <t>Pronajaté linky</t>
    </r>
  </si>
  <si>
    <r>
      <t xml:space="preserve">4) </t>
    </r>
    <r>
      <rPr>
        <sz val="10"/>
        <rFont val="Arial"/>
        <family val="2"/>
      </rPr>
      <t>Velkoobchodná pronajaté linky</t>
    </r>
  </si>
  <si>
    <r>
      <t xml:space="preserve">5) </t>
    </r>
    <r>
      <rPr>
        <sz val="10"/>
        <rFont val="Arial"/>
        <family val="2"/>
      </rPr>
      <t>Příchozí + odchozí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</si>
  <si>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5)</t>
    </r>
  </si>
  <si>
    <r>
      <t xml:space="preserve">Počet zákazníků Eurotelu na konci období (x 1000) </t>
    </r>
    <r>
      <rPr>
        <b/>
        <vertAlign val="superscript"/>
        <sz val="10"/>
        <color indexed="12"/>
        <rFont val="Arial"/>
        <family val="2"/>
      </rPr>
      <t>6)</t>
    </r>
  </si>
  <si>
    <r>
      <t xml:space="preserve">zákazníci smluvních služeb </t>
    </r>
    <r>
      <rPr>
        <vertAlign val="superscript"/>
        <sz val="10"/>
        <rFont val="Arial"/>
        <family val="2"/>
      </rPr>
      <t>7)</t>
    </r>
  </si>
  <si>
    <r>
      <t xml:space="preserve">zákazníci předpalcených služeb </t>
    </r>
    <r>
      <rPr>
        <vertAlign val="superscript"/>
        <sz val="10"/>
        <rFont val="Arial"/>
        <family val="2"/>
      </rPr>
      <t>6) 7)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</si>
  <si>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8) 9)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</si>
  <si>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</si>
  <si>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8)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</si>
  <si>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8) 10)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</si>
  <si>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11)</t>
    </r>
  </si>
  <si>
    <r>
      <t>6)</t>
    </r>
    <r>
      <rPr>
        <sz val="10"/>
        <rFont val="Arial"/>
        <family val="0"/>
      </rPr>
      <t xml:space="preserve"> Eurotel změnil k 30.6. 2005 metodologii výpočtu zákazníků předplacených služeb (zákazník předplacených služeb = zákazník, který si dobil svůj</t>
    </r>
  </si>
  <si>
    <t xml:space="preserve">    kredit v posledních 13 měsících); z důvodu srovnání jsme upravili počty zákazníků předplacených služeb k 31.12. 2004</t>
  </si>
  <si>
    <r>
      <t>7)</t>
    </r>
    <r>
      <rPr>
        <sz val="10"/>
        <rFont val="Arial"/>
        <family val="0"/>
      </rPr>
      <t xml:space="preserve"> zákazníci GSM, NMT a CDMA</t>
    </r>
  </si>
  <si>
    <r>
      <t>8)</t>
    </r>
    <r>
      <rPr>
        <sz val="10"/>
        <rFont val="Arial"/>
        <family val="0"/>
      </rPr>
      <t xml:space="preserve"> včetně výnosů ze segmentu pevných linek (vnitropodnikových)</t>
    </r>
  </si>
  <si>
    <r>
      <t>9)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</si>
  <si>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t xml:space="preserve">   měsíčně na jednoho zákazníka; vykázáno na základě nové metodologie výpočtu zákazníků GSM předplacených služeb (viz. poznámka 6)</t>
  </si>
  <si>
    <r>
      <t xml:space="preserve">10)  </t>
    </r>
    <r>
      <rPr>
        <sz val="10"/>
        <rFont val="Arial"/>
        <family val="2"/>
      </rPr>
      <t>Datové služby = Služby s přidanou hodnotou + Internet &amp; Data</t>
    </r>
  </si>
  <si>
    <r>
      <t>11)</t>
    </r>
    <r>
      <rPr>
        <sz val="10"/>
        <rFont val="Arial"/>
        <family val="0"/>
      </rPr>
      <t xml:space="preserve"> Průměrný počet minut užití na zákazníka měsíčně = Příchozí + odchozí; vykázáno na základě nové metodologie výpočtu zákazníků předplacených služeb </t>
    </r>
  </si>
  <si>
    <t xml:space="preserve">   (viz. poznámka 6)</t>
  </si>
  <si>
    <r>
      <t>12)</t>
    </r>
    <r>
      <rPr>
        <sz val="10"/>
        <rFont val="Arial"/>
        <family val="2"/>
      </rPr>
      <t xml:space="preserve"> ČESKÝ TELECOM a Eurotel do 30. června 2006</t>
    </r>
  </si>
  <si>
    <t xml:space="preserve">    kredit v posledních 13 měsících);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</si>
</sst>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172" fontId="2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2" fontId="0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74" fontId="10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5" fillId="0" borderId="0" xfId="23" applyFont="1" applyFill="1" applyAlignment="1">
      <alignment wrapText="1"/>
      <protection/>
    </xf>
    <xf numFmtId="0" fontId="15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7" fillId="0" borderId="0" xfId="25" applyNumberFormat="1" applyFont="1" applyFill="1" applyBorder="1" applyAlignment="1">
      <alignment horizontal="right" wrapText="1"/>
      <protection/>
    </xf>
    <xf numFmtId="172" fontId="17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8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0" fontId="15" fillId="0" borderId="9" xfId="23" applyFont="1" applyFill="1" applyBorder="1" applyAlignment="1">
      <alignment wrapText="1"/>
      <protection/>
    </xf>
    <xf numFmtId="174" fontId="15" fillId="0" borderId="0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horizontal="right"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4" xfId="23" applyFont="1" applyFill="1" applyBorder="1" applyAlignment="1">
      <alignment horizontal="right" vertical="center" wrapText="1"/>
      <protection/>
    </xf>
    <xf numFmtId="9" fontId="0" fillId="0" borderId="0" xfId="26" applyFont="1" applyFill="1" applyAlignment="1">
      <alignment/>
    </xf>
    <xf numFmtId="3" fontId="16" fillId="0" borderId="0" xfId="23" applyNumberFormat="1" applyFont="1" applyFill="1" applyBorder="1" applyAlignment="1">
      <alignment wrapText="1"/>
      <protection/>
    </xf>
    <xf numFmtId="0" fontId="15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3" fontId="1" fillId="0" borderId="6" xfId="26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 horizontal="right"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0" fontId="15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5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1" fontId="15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justify"/>
      <protection/>
    </xf>
    <xf numFmtId="3" fontId="15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43" fontId="15" fillId="0" borderId="0" xfId="16" applyFont="1" applyFill="1" applyBorder="1" applyAlignment="1">
      <alignment wrapText="1"/>
    </xf>
    <xf numFmtId="173" fontId="0" fillId="0" borderId="0" xfId="26" applyNumberFormat="1" applyFont="1" applyFill="1" applyBorder="1" applyAlignment="1">
      <alignment/>
    </xf>
    <xf numFmtId="0" fontId="19" fillId="0" borderId="0" xfId="22" applyFont="1" applyFill="1">
      <alignment/>
      <protection/>
    </xf>
    <xf numFmtId="0" fontId="19" fillId="0" borderId="0" xfId="22" applyFont="1" applyFill="1" applyAlignment="1">
      <alignment horizontal="right"/>
      <protection/>
    </xf>
    <xf numFmtId="9" fontId="19" fillId="0" borderId="0" xfId="26" applyFont="1" applyFill="1" applyAlignment="1">
      <alignment horizontal="right"/>
    </xf>
    <xf numFmtId="0" fontId="20" fillId="0" borderId="0" xfId="22" applyFont="1" applyFill="1">
      <alignment/>
      <protection/>
    </xf>
    <xf numFmtId="3" fontId="19" fillId="0" borderId="0" xfId="22" applyNumberFormat="1" applyFont="1" applyFill="1" applyAlignment="1">
      <alignment horizontal="right"/>
      <protection/>
    </xf>
    <xf numFmtId="3" fontId="15" fillId="0" borderId="9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1" fontId="15" fillId="0" borderId="9" xfId="23" applyNumberFormat="1" applyFont="1" applyFill="1" applyBorder="1" applyAlignment="1">
      <alignment wrapText="1"/>
      <protection/>
    </xf>
    <xf numFmtId="1" fontId="15" fillId="0" borderId="4" xfId="23" applyNumberFormat="1" applyFont="1" applyFill="1" applyBorder="1" applyAlignment="1">
      <alignment wrapText="1"/>
      <protection/>
    </xf>
    <xf numFmtId="3" fontId="15" fillId="0" borderId="9" xfId="26" applyNumberFormat="1" applyFont="1" applyFill="1" applyBorder="1" applyAlignment="1">
      <alignment wrapText="1"/>
    </xf>
    <xf numFmtId="3" fontId="15" fillId="0" borderId="4" xfId="26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0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5" fillId="0" borderId="9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0" fontId="15" fillId="0" borderId="10" xfId="23" applyFont="1" applyFill="1" applyBorder="1" applyAlignment="1">
      <alignment wrapText="1"/>
      <protection/>
    </xf>
    <xf numFmtId="0" fontId="15" fillId="0" borderId="5" xfId="23" applyFont="1" applyFill="1" applyBorder="1" applyAlignment="1">
      <alignment horizontal="left" wrapText="1"/>
      <protection/>
    </xf>
    <xf numFmtId="0" fontId="0" fillId="0" borderId="3" xfId="22" applyFont="1" applyFill="1" applyBorder="1">
      <alignment/>
      <protection/>
    </xf>
    <xf numFmtId="172" fontId="15" fillId="0" borderId="4" xfId="23" applyNumberFormat="1" applyFont="1" applyFill="1" applyBorder="1" applyAlignment="1">
      <alignment horizontal="right" wrapText="1"/>
      <protection/>
    </xf>
    <xf numFmtId="3" fontId="16" fillId="0" borderId="9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3" fontId="0" fillId="0" borderId="2" xfId="16" applyNumberFormat="1" applyFont="1" applyFill="1" applyBorder="1" applyAlignment="1">
      <alignment horizontal="right"/>
    </xf>
    <xf numFmtId="172" fontId="15" fillId="0" borderId="0" xfId="23" applyNumberFormat="1" applyFont="1" applyFill="1" applyBorder="1" applyAlignment="1">
      <alignment horizontal="right" wrapText="1"/>
      <protection/>
    </xf>
    <xf numFmtId="0" fontId="0" fillId="0" borderId="7" xfId="22" applyFont="1" applyFill="1" applyBorder="1">
      <alignment/>
      <protection/>
    </xf>
    <xf numFmtId="0" fontId="15" fillId="0" borderId="7" xfId="23" applyFont="1" applyFill="1" applyBorder="1" applyAlignment="1">
      <alignment horizontal="left" wrapText="1"/>
      <protection/>
    </xf>
    <xf numFmtId="0" fontId="15" fillId="0" borderId="0" xfId="23" applyFont="1" applyFill="1" applyBorder="1" applyAlignment="1" quotePrefix="1">
      <alignment horizontal="right" wrapText="1"/>
      <protection/>
    </xf>
    <xf numFmtId="1" fontId="15" fillId="0" borderId="4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174" fontId="15" fillId="0" borderId="2" xfId="23" applyNumberFormat="1" applyFont="1" applyFill="1" applyBorder="1" applyAlignment="1">
      <alignment wrapText="1"/>
      <protection/>
    </xf>
    <xf numFmtId="174" fontId="15" fillId="0" borderId="2" xfId="23" applyNumberFormat="1" applyFont="1" applyFill="1" applyBorder="1" applyAlignment="1">
      <alignment wrapText="1"/>
      <protection/>
    </xf>
    <xf numFmtId="0" fontId="21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22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11" xfId="23" applyNumberFormat="1" applyFont="1" applyFill="1" applyBorder="1" applyAlignment="1">
      <alignment wrapText="1"/>
      <protection/>
    </xf>
    <xf numFmtId="3" fontId="22" fillId="0" borderId="8" xfId="23" applyNumberFormat="1" applyFont="1" applyFill="1" applyBorder="1" applyAlignment="1">
      <alignment wrapText="1"/>
      <protection/>
    </xf>
    <xf numFmtId="174" fontId="22" fillId="0" borderId="8" xfId="23" applyNumberFormat="1" applyFont="1" applyFill="1" applyBorder="1" applyAlignment="1">
      <alignment wrapText="1"/>
      <protection/>
    </xf>
    <xf numFmtId="174" fontId="22" fillId="0" borderId="1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174" fontId="22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174" fontId="22" fillId="0" borderId="2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3" fontId="22" fillId="0" borderId="7" xfId="23" applyNumberFormat="1" applyFont="1" applyFill="1" applyBorder="1" applyAlignment="1">
      <alignment wrapText="1"/>
      <protection/>
    </xf>
    <xf numFmtId="174" fontId="22" fillId="0" borderId="3" xfId="23" applyNumberFormat="1" applyFont="1" applyFill="1" applyBorder="1" applyAlignment="1">
      <alignment wrapText="1"/>
      <protection/>
    </xf>
    <xf numFmtId="172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6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5" fillId="0" borderId="4" xfId="16" applyNumberFormat="1" applyFont="1" applyFill="1" applyBorder="1" applyAlignment="1">
      <alignment horizontal="right" wrapText="1"/>
    </xf>
    <xf numFmtId="173" fontId="15" fillId="0" borderId="9" xfId="26" applyNumberFormat="1" applyFont="1" applyFill="1" applyBorder="1" applyAlignment="1">
      <alignment wrapText="1"/>
    </xf>
    <xf numFmtId="173" fontId="15" fillId="0" borderId="0" xfId="26" applyNumberFormat="1" applyFont="1" applyFill="1" applyBorder="1" applyAlignment="1">
      <alignment wrapText="1"/>
    </xf>
    <xf numFmtId="173" fontId="15" fillId="0" borderId="4" xfId="26" applyNumberFormat="1" applyFont="1" applyFill="1" applyBorder="1" applyAlignment="1">
      <alignment wrapText="1"/>
    </xf>
    <xf numFmtId="9" fontId="0" fillId="0" borderId="9" xfId="26" applyFill="1" applyBorder="1" applyAlignment="1">
      <alignment/>
    </xf>
    <xf numFmtId="9" fontId="0" fillId="0" borderId="4" xfId="26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6" applyNumberFormat="1" applyFont="1" applyFill="1" applyBorder="1" applyAlignment="1">
      <alignment horizontal="right"/>
    </xf>
    <xf numFmtId="3" fontId="0" fillId="0" borderId="4" xfId="26" applyNumberFormat="1" applyFont="1" applyFill="1" applyBorder="1" applyAlignment="1">
      <alignment horizontal="right"/>
    </xf>
    <xf numFmtId="183" fontId="15" fillId="0" borderId="4" xfId="23" applyNumberFormat="1" applyFont="1" applyFill="1" applyBorder="1" applyAlignment="1">
      <alignment wrapText="1"/>
      <protection/>
    </xf>
    <xf numFmtId="172" fontId="0" fillId="0" borderId="9" xfId="26" applyNumberFormat="1" applyFont="1" applyFill="1" applyBorder="1" applyAlignment="1">
      <alignment horizontal="right"/>
    </xf>
    <xf numFmtId="183" fontId="15" fillId="0" borderId="4" xfId="23" applyNumberFormat="1" applyFont="1" applyFill="1" applyBorder="1" applyAlignment="1">
      <alignment wrapText="1"/>
      <protection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172" fontId="1" fillId="0" borderId="0" xfId="26" applyNumberFormat="1" applyFont="1" applyFill="1" applyBorder="1" applyAlignment="1">
      <alignment horizontal="right" wrapText="1"/>
    </xf>
    <xf numFmtId="172" fontId="1" fillId="0" borderId="4" xfId="26" applyNumberFormat="1" applyFont="1" applyFill="1" applyBorder="1" applyAlignment="1">
      <alignment horizontal="right" wrapText="1"/>
    </xf>
    <xf numFmtId="172" fontId="1" fillId="0" borderId="9" xfId="26" applyNumberFormat="1" applyFont="1" applyFill="1" applyBorder="1" applyAlignment="1">
      <alignment horizontal="right" wrapText="1"/>
    </xf>
    <xf numFmtId="3" fontId="15" fillId="0" borderId="0" xfId="23" applyNumberFormat="1" applyFont="1" applyFill="1" applyBorder="1" applyAlignment="1">
      <alignment horizontal="right" wrapText="1"/>
      <protection/>
    </xf>
    <xf numFmtId="3" fontId="0" fillId="0" borderId="9" xfId="26" applyNumberFormat="1" applyFont="1" applyFill="1" applyBorder="1" applyAlignment="1">
      <alignment horizontal="right"/>
    </xf>
    <xf numFmtId="172" fontId="0" fillId="0" borderId="0" xfId="26" applyNumberFormat="1" applyFont="1" applyFill="1" applyBorder="1" applyAlignment="1">
      <alignment horizontal="right"/>
    </xf>
    <xf numFmtId="9" fontId="0" fillId="0" borderId="0" xfId="26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26" applyNumberFormat="1" applyFont="1" applyAlignment="1">
      <alignment/>
    </xf>
    <xf numFmtId="0" fontId="2" fillId="0" borderId="3" xfId="24" applyFont="1" applyFill="1" applyBorder="1" applyAlignment="1">
      <alignment horizontal="justify"/>
      <protection/>
    </xf>
    <xf numFmtId="3" fontId="22" fillId="0" borderId="10" xfId="23" applyNumberFormat="1" applyFont="1" applyFill="1" applyBorder="1" applyAlignment="1">
      <alignment wrapText="1"/>
      <protection/>
    </xf>
    <xf numFmtId="3" fontId="22" fillId="0" borderId="7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1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0" fontId="6" fillId="0" borderId="2" xfId="22" applyFont="1" applyFill="1" applyBorder="1">
      <alignment/>
      <protection/>
    </xf>
    <xf numFmtId="3" fontId="6" fillId="0" borderId="4" xfId="22" applyNumberFormat="1" applyFont="1" applyFill="1" applyBorder="1">
      <alignment/>
      <protection/>
    </xf>
    <xf numFmtId="3" fontId="2" fillId="0" borderId="11" xfId="24" applyNumberFormat="1" applyFont="1" applyFill="1" applyBorder="1">
      <alignment/>
      <protection/>
    </xf>
    <xf numFmtId="3" fontId="6" fillId="0" borderId="9" xfId="24" applyNumberFormat="1" applyFont="1" applyFill="1" applyBorder="1">
      <alignment/>
      <protection/>
    </xf>
    <xf numFmtId="3" fontId="6" fillId="0" borderId="4" xfId="24" applyNumberFormat="1" applyFont="1" applyFill="1" applyBorder="1">
      <alignment/>
      <protection/>
    </xf>
    <xf numFmtId="3" fontId="2" fillId="0" borderId="10" xfId="24" applyNumberFormat="1" applyFont="1" applyFill="1" applyBorder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8" xfId="24" applyNumberFormat="1" applyFont="1" applyFill="1" applyBorder="1">
      <alignment/>
      <protection/>
    </xf>
    <xf numFmtId="3" fontId="2" fillId="0" borderId="11" xfId="22" applyNumberFormat="1" applyFont="1" applyFill="1" applyBorder="1" applyAlignment="1">
      <alignment wrapText="1"/>
      <protection/>
    </xf>
    <xf numFmtId="3" fontId="2" fillId="0" borderId="9" xfId="22" applyNumberFormat="1" applyFont="1" applyFill="1" applyBorder="1" applyAlignment="1">
      <alignment wrapText="1"/>
      <protection/>
    </xf>
    <xf numFmtId="3" fontId="2" fillId="0" borderId="10" xfId="22" applyNumberFormat="1" applyFont="1" applyFill="1" applyBorder="1" applyAlignment="1">
      <alignment wrapText="1"/>
      <protection/>
    </xf>
    <xf numFmtId="3" fontId="2" fillId="0" borderId="5" xfId="22" applyNumberFormat="1" applyFont="1" applyFill="1" applyBorder="1">
      <alignment/>
      <protection/>
    </xf>
    <xf numFmtId="3" fontId="2" fillId="0" borderId="8" xfId="22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2" fillId="0" borderId="6" xfId="22" applyNumberFormat="1" applyFont="1" applyFill="1" applyBorder="1" applyAlignment="1">
      <alignment wrapText="1"/>
      <protection/>
    </xf>
    <xf numFmtId="3" fontId="2" fillId="0" borderId="6" xfId="22" applyNumberFormat="1" applyFont="1" applyFill="1" applyBorder="1">
      <alignment/>
      <protection/>
    </xf>
    <xf numFmtId="3" fontId="2" fillId="0" borderId="9" xfId="24" applyNumberFormat="1" applyFont="1" applyFill="1" applyBorder="1">
      <alignment/>
      <protection/>
    </xf>
    <xf numFmtId="3" fontId="2" fillId="0" borderId="0" xfId="24" applyNumberFormat="1" applyFont="1" applyFill="1" applyBorder="1">
      <alignment/>
      <protection/>
    </xf>
    <xf numFmtId="3" fontId="2" fillId="0" borderId="0" xfId="22" applyNumberFormat="1" applyFont="1" applyFill="1" applyBorder="1" applyAlignment="1">
      <alignment wrapText="1"/>
      <protection/>
    </xf>
    <xf numFmtId="3" fontId="2" fillId="0" borderId="0" xfId="22" applyNumberFormat="1" applyFont="1" applyFill="1" applyBorder="1">
      <alignment/>
      <protection/>
    </xf>
    <xf numFmtId="3" fontId="2" fillId="0" borderId="4" xfId="22" applyNumberFormat="1" applyFont="1" applyFill="1" applyBorder="1">
      <alignment/>
      <protection/>
    </xf>
    <xf numFmtId="3" fontId="2" fillId="0" borderId="7" xfId="24" applyNumberFormat="1" applyFont="1" applyFill="1" applyBorder="1">
      <alignment/>
      <protection/>
    </xf>
    <xf numFmtId="3" fontId="2" fillId="0" borderId="7" xfId="22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172" fontId="0" fillId="0" borderId="0" xfId="0" applyNumberFormat="1" applyFont="1" applyFill="1" applyBorder="1" applyAlignment="1">
      <alignment horizontal="right"/>
    </xf>
    <xf numFmtId="3" fontId="0" fillId="0" borderId="0" xfId="22" applyNumberFormat="1" applyFont="1" applyFill="1">
      <alignment/>
      <protection/>
    </xf>
    <xf numFmtId="0" fontId="23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0" fontId="0" fillId="0" borderId="0" xfId="23" applyFont="1" applyFill="1" applyAlignment="1">
      <alignment wrapText="1"/>
      <protection/>
    </xf>
    <xf numFmtId="0" fontId="1" fillId="0" borderId="10" xfId="0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right" vertic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0" fontId="0" fillId="0" borderId="7" xfId="25" applyFont="1" applyFill="1" applyBorder="1" applyAlignment="1">
      <alignment horizontal="righ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8" xfId="25" applyFont="1" applyFill="1" applyBorder="1" applyAlignment="1">
      <alignment horizontal="right" vertical="center" wrapText="1"/>
      <protection/>
    </xf>
    <xf numFmtId="0" fontId="0" fillId="0" borderId="5" xfId="25" applyFont="1" applyFill="1" applyBorder="1" applyAlignment="1">
      <alignment horizontal="righ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0" fontId="1" fillId="0" borderId="0" xfId="25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9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11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10" xfId="23" applyFont="1" applyFill="1" applyBorder="1" applyAlignment="1">
      <alignment horizontal="right" vertical="center" wrapText="1"/>
      <protection/>
    </xf>
    <xf numFmtId="0" fontId="16" fillId="0" borderId="8" xfId="23" applyFont="1" applyFill="1" applyBorder="1" applyAlignment="1">
      <alignment horizontal="right" vertical="center" wrapText="1"/>
      <protection/>
    </xf>
    <xf numFmtId="0" fontId="16" fillId="0" borderId="5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right" vertical="center" wrapText="1"/>
      <protection/>
    </xf>
    <xf numFmtId="0" fontId="16" fillId="0" borderId="0" xfId="23" applyFont="1" applyFill="1" applyBorder="1" applyAlignment="1">
      <alignment horizontal="right" vertical="center" wrapText="1"/>
      <protection/>
    </xf>
    <xf numFmtId="0" fontId="16" fillId="0" borderId="7" xfId="23" applyFont="1" applyFill="1" applyBorder="1" applyAlignment="1">
      <alignment horizontal="right" vertical="center" wrapText="1"/>
      <protection/>
    </xf>
    <xf numFmtId="0" fontId="16" fillId="0" borderId="6" xfId="23" applyFont="1" applyFill="1" applyBorder="1" applyAlignment="1">
      <alignment horizontal="center" vertical="center" wrapText="1"/>
      <protection/>
    </xf>
    <xf numFmtId="0" fontId="16" fillId="0" borderId="7" xfId="23" applyFont="1" applyFill="1" applyBorder="1" applyAlignment="1">
      <alignment horizontal="center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showGridLines="0" workbookViewId="0" topLeftCell="A39">
      <selection activeCell="A39" sqref="A39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5.00390625" style="2" customWidth="1"/>
    <col min="5" max="6" width="9.140625" style="2" customWidth="1"/>
    <col min="7" max="7" width="15.7109375" style="2" customWidth="1"/>
    <col min="8" max="8" width="11.7109375" style="2" customWidth="1"/>
    <col min="9" max="16384" width="9.140625" style="2" customWidth="1"/>
  </cols>
  <sheetData>
    <row r="2" spans="1:8" ht="25.5" customHeight="1">
      <c r="A2" s="301" t="s">
        <v>18</v>
      </c>
      <c r="B2" s="301"/>
      <c r="C2" s="301"/>
      <c r="D2" s="301"/>
      <c r="E2" s="301"/>
      <c r="F2" s="301"/>
      <c r="G2" s="301"/>
      <c r="H2" s="301"/>
    </row>
    <row r="3" spans="1:8" ht="15">
      <c r="A3" s="55" t="s">
        <v>19</v>
      </c>
      <c r="B3" s="56"/>
      <c r="C3" s="56"/>
      <c r="D3" s="57"/>
      <c r="E3" s="57"/>
      <c r="F3" s="57"/>
      <c r="G3" s="57"/>
      <c r="H3" s="58"/>
    </row>
    <row r="4" spans="1:8" ht="12.75">
      <c r="A4" s="55" t="s">
        <v>20</v>
      </c>
      <c r="B4" s="59"/>
      <c r="C4" s="59"/>
      <c r="D4" s="60"/>
      <c r="E4" s="60"/>
      <c r="F4" s="60"/>
      <c r="G4" s="60"/>
      <c r="H4" s="60"/>
    </row>
    <row r="5" spans="1:8" ht="12.75">
      <c r="A5" s="55" t="s">
        <v>21</v>
      </c>
      <c r="B5" s="59"/>
      <c r="C5" s="59"/>
      <c r="D5" s="60"/>
      <c r="E5" s="60"/>
      <c r="F5" s="60"/>
      <c r="G5" s="60"/>
      <c r="H5" s="60"/>
    </row>
    <row r="6" spans="1:8" ht="12.75">
      <c r="A6" s="55" t="s">
        <v>22</v>
      </c>
      <c r="B6" s="59"/>
      <c r="C6" s="59"/>
      <c r="D6" s="60"/>
      <c r="E6" s="60"/>
      <c r="F6" s="60"/>
      <c r="G6" s="60"/>
      <c r="H6" s="60"/>
    </row>
    <row r="7" spans="1:8" ht="25.5" customHeight="1">
      <c r="A7" s="302" t="s">
        <v>23</v>
      </c>
      <c r="B7" s="302"/>
      <c r="C7" s="302"/>
      <c r="D7" s="302"/>
      <c r="E7" s="302"/>
      <c r="F7" s="302"/>
      <c r="G7" s="302"/>
      <c r="H7" s="302"/>
    </row>
    <row r="8" spans="1:8" ht="12.75" customHeight="1">
      <c r="A8" s="302" t="s">
        <v>24</v>
      </c>
      <c r="B8" s="302"/>
      <c r="C8" s="302"/>
      <c r="D8" s="302"/>
      <c r="E8" s="302"/>
      <c r="F8" s="302"/>
      <c r="G8" s="302"/>
      <c r="H8" s="302"/>
    </row>
    <row r="10" spans="1:7" ht="12.75" customHeight="1">
      <c r="A10" s="303" t="s">
        <v>25</v>
      </c>
      <c r="B10" s="305">
        <v>2004</v>
      </c>
      <c r="C10" s="306">
        <v>2005</v>
      </c>
      <c r="D10" s="299" t="s">
        <v>45</v>
      </c>
      <c r="E10" s="295" t="s">
        <v>10</v>
      </c>
      <c r="F10" s="297" t="s">
        <v>11</v>
      </c>
      <c r="G10" s="299" t="s">
        <v>46</v>
      </c>
    </row>
    <row r="11" spans="1:7" ht="12.75">
      <c r="A11" s="304"/>
      <c r="B11" s="305"/>
      <c r="C11" s="306"/>
      <c r="D11" s="300"/>
      <c r="E11" s="296"/>
      <c r="F11" s="298"/>
      <c r="G11" s="300"/>
    </row>
    <row r="12" spans="1:7" ht="14.25">
      <c r="A12" s="39" t="s">
        <v>26</v>
      </c>
      <c r="B12" s="41">
        <v>61515</v>
      </c>
      <c r="C12" s="42">
        <v>61031</v>
      </c>
      <c r="D12" s="29">
        <f>C12/B12-1</f>
        <v>-0.007867999674876058</v>
      </c>
      <c r="E12" s="41">
        <v>45346</v>
      </c>
      <c r="F12" s="42">
        <v>45602</v>
      </c>
      <c r="G12" s="29">
        <f>F12/E12-1</f>
        <v>0.005645481409606079</v>
      </c>
    </row>
    <row r="13" spans="1:7" ht="12.75">
      <c r="A13" s="9" t="s">
        <v>27</v>
      </c>
      <c r="B13" s="19">
        <v>665</v>
      </c>
      <c r="C13" s="15">
        <v>589</v>
      </c>
      <c r="D13" s="23">
        <f>C13/B13-1</f>
        <v>-0.11428571428571432</v>
      </c>
      <c r="E13" s="19">
        <v>406</v>
      </c>
      <c r="F13" s="15">
        <v>622</v>
      </c>
      <c r="G13" s="23">
        <f>F13/E13-1</f>
        <v>0.5320197044334976</v>
      </c>
    </row>
    <row r="14" spans="1:8" ht="12.75">
      <c r="A14" s="9" t="s">
        <v>28</v>
      </c>
      <c r="B14" s="19">
        <v>-32670</v>
      </c>
      <c r="C14" s="15">
        <v>-32745</v>
      </c>
      <c r="D14" s="23">
        <f>C14/B14-1</f>
        <v>0.0022956841138659367</v>
      </c>
      <c r="E14" s="19">
        <v>-24329</v>
      </c>
      <c r="F14" s="15">
        <v>-24072</v>
      </c>
      <c r="G14" s="23">
        <f>F14/E14-1</f>
        <v>-0.01056352501130342</v>
      </c>
      <c r="H14" s="49"/>
    </row>
    <row r="15" spans="1:7" ht="12.75">
      <c r="A15" s="9" t="s">
        <v>29</v>
      </c>
      <c r="B15" s="19">
        <v>-405</v>
      </c>
      <c r="C15" s="15">
        <v>-431</v>
      </c>
      <c r="D15" s="23">
        <f>C15/B15-1</f>
        <v>0.06419753086419755</v>
      </c>
      <c r="E15" s="19">
        <v>-34</v>
      </c>
      <c r="F15" s="15">
        <v>-46</v>
      </c>
      <c r="G15" s="23">
        <f>F15/E15-1</f>
        <v>0.3529411764705883</v>
      </c>
    </row>
    <row r="16" spans="1:7" ht="12.75">
      <c r="A16" s="9" t="s">
        <v>30</v>
      </c>
      <c r="B16" s="19">
        <v>197</v>
      </c>
      <c r="C16" s="15">
        <v>86</v>
      </c>
      <c r="D16" s="23">
        <f>C16/B16-1</f>
        <v>-0.5634517766497462</v>
      </c>
      <c r="E16" s="19">
        <v>69</v>
      </c>
      <c r="F16" s="15">
        <v>87</v>
      </c>
      <c r="G16" s="23">
        <f>F16/E16-1</f>
        <v>0.26086956521739135</v>
      </c>
    </row>
    <row r="17" spans="1:7" ht="12.75">
      <c r="A17" s="9" t="s">
        <v>31</v>
      </c>
      <c r="B17" s="19">
        <v>0</v>
      </c>
      <c r="C17" s="15">
        <v>-1251</v>
      </c>
      <c r="D17" s="31" t="s">
        <v>1</v>
      </c>
      <c r="E17" s="19">
        <v>-180</v>
      </c>
      <c r="F17" s="15">
        <v>-42</v>
      </c>
      <c r="G17" s="31" t="s">
        <v>1</v>
      </c>
    </row>
    <row r="18" spans="1:7" ht="3.75" customHeight="1">
      <c r="A18" s="9"/>
      <c r="B18" s="19"/>
      <c r="C18" s="15"/>
      <c r="D18" s="23"/>
      <c r="E18" s="19"/>
      <c r="F18" s="15"/>
      <c r="G18" s="23"/>
    </row>
    <row r="19" spans="1:7" ht="12.75">
      <c r="A19" s="10" t="s">
        <v>32</v>
      </c>
      <c r="B19" s="20">
        <f>SUM(B12:B17)</f>
        <v>29302</v>
      </c>
      <c r="C19" s="14">
        <f>SUM(C12:C17)</f>
        <v>27279</v>
      </c>
      <c r="D19" s="24">
        <f>C19/B19-1</f>
        <v>-0.06903965599617778</v>
      </c>
      <c r="E19" s="20">
        <f>SUM(E12:E17)</f>
        <v>21278</v>
      </c>
      <c r="F19" s="14">
        <f>SUM(F12:F17)</f>
        <v>22151</v>
      </c>
      <c r="G19" s="24">
        <f>F19/E19-1</f>
        <v>0.04102829213271919</v>
      </c>
    </row>
    <row r="20" spans="1:7" ht="3.75" customHeight="1">
      <c r="A20" s="10"/>
      <c r="B20" s="19"/>
      <c r="C20" s="14"/>
      <c r="D20" s="23"/>
      <c r="E20" s="19"/>
      <c r="F20" s="14"/>
      <c r="G20" s="23"/>
    </row>
    <row r="21" spans="1:7" ht="12.75" customHeight="1">
      <c r="A21" s="40" t="s">
        <v>33</v>
      </c>
      <c r="B21" s="43">
        <f>B19/60869</f>
        <v>0.481394470091508</v>
      </c>
      <c r="C21" s="44">
        <f>C19/60721</f>
        <v>0.44925149454060376</v>
      </c>
      <c r="D21" s="23"/>
      <c r="E21" s="43">
        <f>E19/45128</f>
        <v>0.47150327956036164</v>
      </c>
      <c r="F21" s="44">
        <f>F19/45292</f>
        <v>0.4890709176013424</v>
      </c>
      <c r="G21" s="23"/>
    </row>
    <row r="22" spans="1:7" ht="3.75" customHeight="1">
      <c r="A22" s="10"/>
      <c r="B22" s="19"/>
      <c r="C22" s="14"/>
      <c r="D22" s="23"/>
      <c r="E22" s="19"/>
      <c r="F22" s="14"/>
      <c r="G22" s="23"/>
    </row>
    <row r="23" spans="1:7" ht="12.75">
      <c r="A23" s="9" t="s">
        <v>34</v>
      </c>
      <c r="B23" s="19">
        <v>-20782</v>
      </c>
      <c r="C23" s="15">
        <v>-17818</v>
      </c>
      <c r="D23" s="23">
        <f>C23/B23-1</f>
        <v>-0.14262342411702433</v>
      </c>
      <c r="E23" s="19">
        <v>-13453</v>
      </c>
      <c r="F23" s="15">
        <v>-12630</v>
      </c>
      <c r="G23" s="23">
        <f>F23/E23-1</f>
        <v>-0.0611759458856761</v>
      </c>
    </row>
    <row r="24" spans="1:7" ht="3" customHeight="1">
      <c r="A24" s="9"/>
      <c r="B24" s="19"/>
      <c r="C24" s="15"/>
      <c r="D24" s="23"/>
      <c r="E24" s="19"/>
      <c r="F24" s="15"/>
      <c r="G24" s="23"/>
    </row>
    <row r="25" spans="1:7" ht="12.75">
      <c r="A25" s="10" t="s">
        <v>35</v>
      </c>
      <c r="B25" s="20">
        <f>B19+B23</f>
        <v>8520</v>
      </c>
      <c r="C25" s="14">
        <f>C19+C23</f>
        <v>9461</v>
      </c>
      <c r="D25" s="24">
        <f>C25/B25-1</f>
        <v>0.1104460093896713</v>
      </c>
      <c r="E25" s="20">
        <f>E19+E23</f>
        <v>7825</v>
      </c>
      <c r="F25" s="14">
        <f>F19+F23</f>
        <v>9521</v>
      </c>
      <c r="G25" s="24">
        <f>F25/E25-1</f>
        <v>0.216741214057508</v>
      </c>
    </row>
    <row r="26" spans="1:7" ht="3" customHeight="1">
      <c r="A26" s="10"/>
      <c r="B26" s="19"/>
      <c r="C26" s="14"/>
      <c r="D26" s="23"/>
      <c r="E26" s="19"/>
      <c r="F26" s="14"/>
      <c r="G26" s="23"/>
    </row>
    <row r="27" spans="1:7" ht="12.75">
      <c r="A27" s="9" t="s">
        <v>36</v>
      </c>
      <c r="B27" s="19">
        <v>-364</v>
      </c>
      <c r="C27" s="15">
        <v>-714</v>
      </c>
      <c r="D27" s="23">
        <f>C27/B27-1</f>
        <v>0.9615384615384615</v>
      </c>
      <c r="E27" s="19">
        <v>-503</v>
      </c>
      <c r="F27" s="15">
        <v>-196</v>
      </c>
      <c r="G27" s="23">
        <f>F27/E27-1</f>
        <v>-0.610337972166998</v>
      </c>
    </row>
    <row r="28" spans="1:7" ht="3" customHeight="1">
      <c r="A28" s="9"/>
      <c r="B28" s="19"/>
      <c r="C28" s="15"/>
      <c r="D28" s="23"/>
      <c r="E28" s="19"/>
      <c r="F28" s="15"/>
      <c r="G28" s="23"/>
    </row>
    <row r="29" spans="1:7" ht="12.75">
      <c r="A29" s="10" t="s">
        <v>37</v>
      </c>
      <c r="B29" s="20">
        <f>B25+B27</f>
        <v>8156</v>
      </c>
      <c r="C29" s="14">
        <f>C25+C27</f>
        <v>8747</v>
      </c>
      <c r="D29" s="24">
        <f>C29/B29-1</f>
        <v>0.07246199117214314</v>
      </c>
      <c r="E29" s="20">
        <f>E25+E27</f>
        <v>7322</v>
      </c>
      <c r="F29" s="14">
        <f>F25+F27</f>
        <v>9325</v>
      </c>
      <c r="G29" s="24">
        <f>F29/E29-1</f>
        <v>0.2735591368478558</v>
      </c>
    </row>
    <row r="30" spans="1:7" ht="3" customHeight="1">
      <c r="A30" s="10"/>
      <c r="B30" s="19"/>
      <c r="C30" s="14"/>
      <c r="D30" s="23"/>
      <c r="E30" s="19"/>
      <c r="F30" s="14"/>
      <c r="G30" s="23"/>
    </row>
    <row r="31" spans="1:7" ht="12.75">
      <c r="A31" s="9" t="s">
        <v>38</v>
      </c>
      <c r="B31" s="19">
        <v>-2428</v>
      </c>
      <c r="C31" s="15">
        <v>-2500</v>
      </c>
      <c r="D31" s="23">
        <f>C31/B31-1</f>
        <v>0.029654036243822013</v>
      </c>
      <c r="E31" s="19">
        <v>-2209</v>
      </c>
      <c r="F31" s="15">
        <v>-2477</v>
      </c>
      <c r="G31" s="23">
        <f>F31/E31-1</f>
        <v>0.12132186509732912</v>
      </c>
    </row>
    <row r="32" spans="1:7" ht="3" customHeight="1">
      <c r="A32" s="9"/>
      <c r="B32" s="19"/>
      <c r="C32" s="15"/>
      <c r="D32" s="23"/>
      <c r="E32" s="19"/>
      <c r="F32" s="15"/>
      <c r="G32" s="23"/>
    </row>
    <row r="33" spans="1:7" ht="12.75">
      <c r="A33" s="10" t="s">
        <v>39</v>
      </c>
      <c r="B33" s="20">
        <f>B29+B31</f>
        <v>5728</v>
      </c>
      <c r="C33" s="14">
        <f>C29+C31</f>
        <v>6247</v>
      </c>
      <c r="D33" s="24">
        <f>C33/B33-1</f>
        <v>0.09060754189944142</v>
      </c>
      <c r="E33" s="20">
        <f>E29+E31</f>
        <v>5113</v>
      </c>
      <c r="F33" s="14">
        <f>F29+F31</f>
        <v>6848</v>
      </c>
      <c r="G33" s="24">
        <f>F33/E33-1</f>
        <v>0.339331116761197</v>
      </c>
    </row>
    <row r="34" spans="1:7" ht="3" customHeight="1">
      <c r="A34" s="10"/>
      <c r="B34" s="19"/>
      <c r="C34" s="14"/>
      <c r="D34" s="23"/>
      <c r="E34" s="19"/>
      <c r="F34" s="14"/>
      <c r="G34" s="23"/>
    </row>
    <row r="35" spans="1:7" ht="12.75">
      <c r="A35" s="9" t="s">
        <v>40</v>
      </c>
      <c r="B35" s="19">
        <v>3</v>
      </c>
      <c r="C35" s="15">
        <v>1</v>
      </c>
      <c r="D35" s="23">
        <f>C35/B35-1</f>
        <v>-0.6666666666666667</v>
      </c>
      <c r="E35" s="19">
        <v>1</v>
      </c>
      <c r="F35" s="15">
        <v>0</v>
      </c>
      <c r="G35" s="31" t="s">
        <v>1</v>
      </c>
    </row>
    <row r="36" spans="1:7" ht="3" customHeight="1">
      <c r="A36" s="9"/>
      <c r="B36" s="21" t="s">
        <v>0</v>
      </c>
      <c r="C36" s="16" t="s">
        <v>0</v>
      </c>
      <c r="D36" s="224" t="s">
        <v>14</v>
      </c>
      <c r="E36" s="21" t="s">
        <v>0</v>
      </c>
      <c r="F36" s="16" t="s">
        <v>0</v>
      </c>
      <c r="G36" s="224" t="s">
        <v>0</v>
      </c>
    </row>
    <row r="37" spans="1:7" ht="12.75">
      <c r="A37" s="10" t="s">
        <v>41</v>
      </c>
      <c r="B37" s="20">
        <f>B33+B35</f>
        <v>5731</v>
      </c>
      <c r="C37" s="14">
        <f>C33+C35</f>
        <v>6248</v>
      </c>
      <c r="D37" s="24">
        <f>C37/B37-1</f>
        <v>0.09021113243762002</v>
      </c>
      <c r="E37" s="20">
        <f>E33+E35</f>
        <v>5114</v>
      </c>
      <c r="F37" s="14">
        <f>F33+F35</f>
        <v>6848</v>
      </c>
      <c r="G37" s="24">
        <f>F37/E37-1</f>
        <v>0.3390692217442315</v>
      </c>
    </row>
    <row r="38" spans="1:7" ht="3" customHeight="1">
      <c r="A38" s="13"/>
      <c r="B38" s="45"/>
      <c r="C38" s="46"/>
      <c r="D38" s="28"/>
      <c r="E38" s="45"/>
      <c r="F38" s="46"/>
      <c r="G38" s="28"/>
    </row>
    <row r="40" ht="4.5" customHeight="1"/>
    <row r="41" ht="14.25">
      <c r="A41" s="5" t="s">
        <v>42</v>
      </c>
    </row>
    <row r="42" ht="14.25">
      <c r="A42" s="5" t="s">
        <v>43</v>
      </c>
    </row>
  </sheetData>
  <mergeCells count="10">
    <mergeCell ref="E10:E11"/>
    <mergeCell ref="F10:F11"/>
    <mergeCell ref="G10:G11"/>
    <mergeCell ref="A2:H2"/>
    <mergeCell ref="A7:H7"/>
    <mergeCell ref="D10:D11"/>
    <mergeCell ref="A10:A11"/>
    <mergeCell ref="B10:B11"/>
    <mergeCell ref="C10:C11"/>
    <mergeCell ref="A8:H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Tel. +420 271 462 076, +420 271 462 169&amp;Cemail: investor.relations@o2.com&amp;R1 ze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SheetLayoutView="100" workbookViewId="0" topLeftCell="A35">
      <selection activeCell="G43" sqref="G43"/>
    </sheetView>
  </sheetViews>
  <sheetFormatPr defaultColWidth="9.140625" defaultRowHeight="12.75"/>
  <cols>
    <col min="1" max="1" width="34.421875" style="2" customWidth="1"/>
    <col min="2" max="3" width="9.140625" style="7" customWidth="1"/>
    <col min="4" max="4" width="15.00390625" style="2" customWidth="1"/>
    <col min="5" max="6" width="10.00390625" style="2" customWidth="1"/>
    <col min="7" max="7" width="15.00390625" style="2" customWidth="1"/>
    <col min="8" max="8" width="10.28125" style="2" bestFit="1" customWidth="1"/>
    <col min="9" max="9" width="6.421875" style="2" customWidth="1"/>
    <col min="10" max="10" width="32.7109375" style="2" customWidth="1"/>
    <col min="11" max="15" width="9.140625" style="2" customWidth="1"/>
    <col min="16" max="16" width="15.57421875" style="2" customWidth="1"/>
    <col min="17" max="16384" width="9.140625" style="2" customWidth="1"/>
  </cols>
  <sheetData>
    <row r="1" spans="1:7" ht="12.75" customHeight="1">
      <c r="A1" s="303" t="s">
        <v>58</v>
      </c>
      <c r="B1" s="295">
        <v>2004</v>
      </c>
      <c r="C1" s="297">
        <v>2005</v>
      </c>
      <c r="D1" s="299" t="s">
        <v>45</v>
      </c>
      <c r="E1" s="295" t="s">
        <v>10</v>
      </c>
      <c r="F1" s="297" t="s">
        <v>11</v>
      </c>
      <c r="G1" s="299" t="s">
        <v>46</v>
      </c>
    </row>
    <row r="2" spans="1:7" ht="12.75">
      <c r="A2" s="304"/>
      <c r="B2" s="296"/>
      <c r="C2" s="298"/>
      <c r="D2" s="300"/>
      <c r="E2" s="296"/>
      <c r="F2" s="298"/>
      <c r="G2" s="300"/>
    </row>
    <row r="3" spans="1:9" ht="14.25">
      <c r="A3" s="8" t="s">
        <v>59</v>
      </c>
      <c r="B3" s="18">
        <v>12227</v>
      </c>
      <c r="C3" s="14">
        <v>11771</v>
      </c>
      <c r="D3" s="33">
        <f>C3/B3-1</f>
        <v>-0.03729451214525226</v>
      </c>
      <c r="E3" s="18">
        <f>8893-311</f>
        <v>8582</v>
      </c>
      <c r="F3" s="14">
        <f>8495-585</f>
        <v>7910</v>
      </c>
      <c r="G3" s="33">
        <f>F3/E3-1</f>
        <v>-0.0783034257748777</v>
      </c>
      <c r="H3" s="251"/>
      <c r="I3" s="251"/>
    </row>
    <row r="4" spans="1:8" ht="12.75">
      <c r="A4" s="10"/>
      <c r="B4" s="19"/>
      <c r="C4" s="15"/>
      <c r="D4" s="31"/>
      <c r="E4" s="19"/>
      <c r="F4" s="15"/>
      <c r="G4" s="31"/>
      <c r="H4" s="252"/>
    </row>
    <row r="5" spans="1:9" ht="12.75">
      <c r="A5" s="10" t="s">
        <v>47</v>
      </c>
      <c r="B5" s="20">
        <f>B6+B11</f>
        <v>11159</v>
      </c>
      <c r="C5" s="14">
        <f>C6+C11</f>
        <v>10570</v>
      </c>
      <c r="D5" s="16">
        <f aca="true" t="shared" si="0" ref="D5:D11">C5/B5-1</f>
        <v>-0.052782507393135614</v>
      </c>
      <c r="E5" s="20">
        <f>E6+E11</f>
        <v>8221</v>
      </c>
      <c r="F5" s="14">
        <f>F6+F11</f>
        <v>7640</v>
      </c>
      <c r="G5" s="16">
        <f aca="true" t="shared" si="1" ref="G5:G11">F5/E5-1</f>
        <v>-0.07067266755869117</v>
      </c>
      <c r="H5" s="251"/>
      <c r="I5" s="48"/>
    </row>
    <row r="6" spans="1:9" ht="12.75">
      <c r="A6" s="9" t="s">
        <v>48</v>
      </c>
      <c r="B6" s="19">
        <f>SUM(B7:B10)</f>
        <v>7623</v>
      </c>
      <c r="C6" s="15">
        <f>SUM(C7:C10)</f>
        <v>6146</v>
      </c>
      <c r="D6" s="31">
        <f t="shared" si="0"/>
        <v>-0.19375573921028466</v>
      </c>
      <c r="E6" s="19">
        <f>SUM(E7:E10)</f>
        <v>4964</v>
      </c>
      <c r="F6" s="15">
        <f>SUM(F7:F10)</f>
        <v>4302</v>
      </c>
      <c r="G6" s="31">
        <f t="shared" si="1"/>
        <v>-0.13336019339242544</v>
      </c>
      <c r="H6" s="251"/>
      <c r="I6" s="251"/>
    </row>
    <row r="7" spans="1:9" ht="14.25">
      <c r="A7" s="12" t="s">
        <v>60</v>
      </c>
      <c r="B7" s="19">
        <v>3560</v>
      </c>
      <c r="C7" s="15">
        <v>3003</v>
      </c>
      <c r="D7" s="31">
        <f t="shared" si="0"/>
        <v>-0.15646067415730336</v>
      </c>
      <c r="E7" s="19">
        <f>2269+261</f>
        <v>2530</v>
      </c>
      <c r="F7" s="15">
        <f>1859+520</f>
        <v>2379</v>
      </c>
      <c r="G7" s="31">
        <f t="shared" si="1"/>
        <v>-0.05968379446640315</v>
      </c>
      <c r="H7" s="251"/>
      <c r="I7" s="48"/>
    </row>
    <row r="8" spans="1:9" ht="12.75">
      <c r="A8" s="12" t="s">
        <v>49</v>
      </c>
      <c r="B8" s="19">
        <v>2512</v>
      </c>
      <c r="C8" s="15">
        <v>1920</v>
      </c>
      <c r="D8" s="31">
        <f t="shared" si="0"/>
        <v>-0.23566878980891715</v>
      </c>
      <c r="E8" s="19">
        <v>1507</v>
      </c>
      <c r="F8" s="15">
        <v>1168</v>
      </c>
      <c r="G8" s="31">
        <f t="shared" si="1"/>
        <v>-0.22495023224950228</v>
      </c>
      <c r="H8" s="251"/>
      <c r="I8" s="48"/>
    </row>
    <row r="9" spans="1:9" ht="12.75">
      <c r="A9" s="12" t="s">
        <v>50</v>
      </c>
      <c r="B9" s="19">
        <v>815</v>
      </c>
      <c r="C9" s="15">
        <v>616</v>
      </c>
      <c r="D9" s="31">
        <f t="shared" si="0"/>
        <v>-0.24417177914110433</v>
      </c>
      <c r="E9" s="19">
        <v>482</v>
      </c>
      <c r="F9" s="15">
        <v>386</v>
      </c>
      <c r="G9" s="31">
        <f t="shared" si="1"/>
        <v>-0.19917012448132776</v>
      </c>
      <c r="H9" s="251"/>
      <c r="I9" s="48"/>
    </row>
    <row r="10" spans="1:9" ht="14.25">
      <c r="A10" s="12" t="s">
        <v>61</v>
      </c>
      <c r="B10" s="19">
        <v>736</v>
      </c>
      <c r="C10" s="15">
        <v>607</v>
      </c>
      <c r="D10" s="31">
        <f t="shared" si="0"/>
        <v>-0.1752717391304348</v>
      </c>
      <c r="E10" s="19">
        <v>445</v>
      </c>
      <c r="F10" s="15">
        <v>369</v>
      </c>
      <c r="G10" s="31">
        <f t="shared" si="1"/>
        <v>-0.17078651685393254</v>
      </c>
      <c r="H10" s="251"/>
      <c r="I10" s="48"/>
    </row>
    <row r="11" spans="1:9" ht="14.25">
      <c r="A11" s="9" t="s">
        <v>62</v>
      </c>
      <c r="B11" s="19">
        <v>3536</v>
      </c>
      <c r="C11" s="15">
        <v>4424</v>
      </c>
      <c r="D11" s="31">
        <f t="shared" si="0"/>
        <v>0.251131221719457</v>
      </c>
      <c r="E11" s="19">
        <v>3257</v>
      </c>
      <c r="F11" s="15">
        <v>3338</v>
      </c>
      <c r="G11" s="31">
        <f t="shared" si="1"/>
        <v>0.024869511820693857</v>
      </c>
      <c r="H11" s="251"/>
      <c r="I11" s="251"/>
    </row>
    <row r="12" spans="1:9" ht="3" customHeight="1">
      <c r="A12" s="9"/>
      <c r="B12" s="19"/>
      <c r="C12" s="15"/>
      <c r="D12" s="31"/>
      <c r="E12" s="19"/>
      <c r="F12" s="15"/>
      <c r="G12" s="31"/>
      <c r="H12" s="251"/>
      <c r="I12" s="48"/>
    </row>
    <row r="13" spans="1:9" ht="12.75">
      <c r="A13" s="10" t="s">
        <v>51</v>
      </c>
      <c r="B13" s="20">
        <f>B14+B15</f>
        <v>3096</v>
      </c>
      <c r="C13" s="14">
        <f>C14+C15</f>
        <v>2985</v>
      </c>
      <c r="D13" s="16">
        <f>C13/B13-1</f>
        <v>-0.035852713178294526</v>
      </c>
      <c r="E13" s="20">
        <f>E14+E15</f>
        <v>2308</v>
      </c>
      <c r="F13" s="14">
        <f>F14+F15</f>
        <v>2469</v>
      </c>
      <c r="G13" s="16">
        <f>F13/E13-1</f>
        <v>0.06975736568457536</v>
      </c>
      <c r="H13" s="251"/>
      <c r="I13" s="251"/>
    </row>
    <row r="14" spans="1:9" ht="12.75">
      <c r="A14" s="12" t="s">
        <v>52</v>
      </c>
      <c r="B14" s="19">
        <v>2104</v>
      </c>
      <c r="C14" s="15">
        <v>1151</v>
      </c>
      <c r="D14" s="31">
        <f>C14/B14-1</f>
        <v>-0.45294676806083645</v>
      </c>
      <c r="E14" s="19">
        <f>937+50</f>
        <v>987</v>
      </c>
      <c r="F14" s="15">
        <f>439+65</f>
        <v>504</v>
      </c>
      <c r="G14" s="31">
        <f>F14/E14-1</f>
        <v>-0.4893617021276596</v>
      </c>
      <c r="H14" s="253"/>
      <c r="I14" s="253"/>
    </row>
    <row r="15" spans="1:9" ht="12.75">
      <c r="A15" s="12" t="s">
        <v>53</v>
      </c>
      <c r="B15" s="19">
        <v>992</v>
      </c>
      <c r="C15" s="15">
        <v>1834</v>
      </c>
      <c r="D15" s="31">
        <f>C15/B15-1</f>
        <v>0.8487903225806452</v>
      </c>
      <c r="E15" s="19">
        <v>1321</v>
      </c>
      <c r="F15" s="15">
        <v>1965</v>
      </c>
      <c r="G15" s="31">
        <f>F15/E15-1</f>
        <v>0.48750946252838756</v>
      </c>
      <c r="H15" s="48"/>
      <c r="I15" s="48"/>
    </row>
    <row r="16" spans="1:9" ht="14.25">
      <c r="A16" s="12" t="s">
        <v>63</v>
      </c>
      <c r="B16" s="19">
        <f>B15-B17</f>
        <v>840</v>
      </c>
      <c r="C16" s="15">
        <f>C15-C17</f>
        <v>1551</v>
      </c>
      <c r="D16" s="31">
        <f>C16/B16-1</f>
        <v>0.8464285714285715</v>
      </c>
      <c r="E16" s="19">
        <v>1102</v>
      </c>
      <c r="F16" s="15">
        <v>1675</v>
      </c>
      <c r="G16" s="31">
        <f>F16/E16-1</f>
        <v>0.5199637023593466</v>
      </c>
      <c r="H16" s="251"/>
      <c r="I16" s="48"/>
    </row>
    <row r="17" spans="1:9" ht="14.25">
      <c r="A17" s="12" t="s">
        <v>64</v>
      </c>
      <c r="B17" s="19">
        <v>152</v>
      </c>
      <c r="C17" s="15">
        <v>283</v>
      </c>
      <c r="D17" s="31">
        <f>C17/B17-1</f>
        <v>0.861842105263158</v>
      </c>
      <c r="E17" s="19">
        <v>219</v>
      </c>
      <c r="F17" s="15">
        <v>290</v>
      </c>
      <c r="G17" s="31">
        <f>F17/E17-1</f>
        <v>0.32420091324200917</v>
      </c>
      <c r="H17" s="251"/>
      <c r="I17" s="48"/>
    </row>
    <row r="18" spans="1:9" ht="12.75">
      <c r="A18" s="12"/>
      <c r="B18" s="19"/>
      <c r="C18" s="15"/>
      <c r="D18" s="31"/>
      <c r="E18" s="19"/>
      <c r="F18" s="15"/>
      <c r="G18" s="31"/>
      <c r="H18" s="251"/>
      <c r="I18" s="48"/>
    </row>
    <row r="19" spans="1:9" ht="12.75">
      <c r="A19" s="10" t="s">
        <v>54</v>
      </c>
      <c r="B19" s="20">
        <v>47</v>
      </c>
      <c r="C19" s="14">
        <v>212</v>
      </c>
      <c r="D19" s="16">
        <f>C19/B19-1</f>
        <v>3.5106382978723403</v>
      </c>
      <c r="E19" s="20">
        <v>139</v>
      </c>
      <c r="F19" s="14">
        <v>394</v>
      </c>
      <c r="G19" s="16">
        <f>F19/E19-1</f>
        <v>1.8345323741007196</v>
      </c>
      <c r="H19" s="48"/>
      <c r="I19" s="48"/>
    </row>
    <row r="20" spans="1:9" ht="12.75">
      <c r="A20" s="10"/>
      <c r="B20" s="19"/>
      <c r="C20" s="15"/>
      <c r="D20" s="31"/>
      <c r="E20" s="19"/>
      <c r="F20" s="15"/>
      <c r="G20" s="31"/>
      <c r="H20" s="251"/>
      <c r="I20" s="48"/>
    </row>
    <row r="21" spans="1:9" ht="14.25">
      <c r="A21" s="10" t="s">
        <v>65</v>
      </c>
      <c r="B21" s="20">
        <v>733</v>
      </c>
      <c r="C21" s="14">
        <v>772</v>
      </c>
      <c r="D21" s="16">
        <f>C21/B21-1</f>
        <v>0.05320600272851306</v>
      </c>
      <c r="E21" s="20">
        <v>535</v>
      </c>
      <c r="F21" s="14">
        <v>436</v>
      </c>
      <c r="G21" s="16">
        <f>F21/E21-1</f>
        <v>-0.18504672897196262</v>
      </c>
      <c r="H21" s="251"/>
      <c r="I21" s="251"/>
    </row>
    <row r="22" spans="1:12" ht="3" customHeight="1">
      <c r="A22" s="10"/>
      <c r="B22" s="19"/>
      <c r="C22" s="15"/>
      <c r="D22" s="31"/>
      <c r="E22" s="19"/>
      <c r="F22" s="15"/>
      <c r="G22" s="31"/>
      <c r="H22" s="251"/>
      <c r="I22" s="48"/>
      <c r="J22" s="5"/>
      <c r="K22" s="7"/>
      <c r="L22" s="7"/>
    </row>
    <row r="23" spans="1:9" ht="12.75">
      <c r="A23" s="10" t="s">
        <v>55</v>
      </c>
      <c r="B23" s="20">
        <f>B24+B25</f>
        <v>4386</v>
      </c>
      <c r="C23" s="14">
        <f>C24+C25</f>
        <v>4347</v>
      </c>
      <c r="D23" s="31">
        <f>C23/B23-1</f>
        <v>-0.008891928864569132</v>
      </c>
      <c r="E23" s="20">
        <f>E24+E25</f>
        <v>3252</v>
      </c>
      <c r="F23" s="14">
        <f>F24+F25</f>
        <v>3108</v>
      </c>
      <c r="G23" s="16">
        <f>F23/E23-1</f>
        <v>-0.044280442804428</v>
      </c>
      <c r="H23" s="251"/>
      <c r="I23" s="251"/>
    </row>
    <row r="24" spans="1:9" ht="12.75">
      <c r="A24" s="12" t="s">
        <v>56</v>
      </c>
      <c r="B24" s="19">
        <v>2739</v>
      </c>
      <c r="C24" s="15">
        <v>2615</v>
      </c>
      <c r="D24" s="31">
        <f>C24/B24-1</f>
        <v>-0.04527199707922602</v>
      </c>
      <c r="E24" s="19">
        <v>1982</v>
      </c>
      <c r="F24" s="15">
        <v>1762</v>
      </c>
      <c r="G24" s="31">
        <f>F24/E24-1</f>
        <v>-0.11099899091826437</v>
      </c>
      <c r="H24" s="251"/>
      <c r="I24" s="251"/>
    </row>
    <row r="25" spans="1:9" ht="14.25">
      <c r="A25" s="12" t="s">
        <v>66</v>
      </c>
      <c r="B25" s="19">
        <v>1647</v>
      </c>
      <c r="C25" s="15">
        <v>1732</v>
      </c>
      <c r="D25" s="31">
        <f>C25/B25-1</f>
        <v>0.051608986035215576</v>
      </c>
      <c r="E25" s="19">
        <v>1270</v>
      </c>
      <c r="F25" s="15">
        <v>1346</v>
      </c>
      <c r="G25" s="31">
        <f>F25/E25-1</f>
        <v>0.0598425196850394</v>
      </c>
      <c r="H25" s="251"/>
      <c r="I25" s="48"/>
    </row>
    <row r="26" spans="1:8" ht="3" customHeight="1">
      <c r="A26" s="12"/>
      <c r="B26" s="19"/>
      <c r="C26" s="15"/>
      <c r="D26" s="31"/>
      <c r="E26" s="19"/>
      <c r="F26" s="15"/>
      <c r="G26" s="31"/>
      <c r="H26" s="252"/>
    </row>
    <row r="27" spans="1:11" ht="14.25">
      <c r="A27" s="10" t="s">
        <v>67</v>
      </c>
      <c r="B27" s="20">
        <v>909</v>
      </c>
      <c r="C27" s="14">
        <v>886</v>
      </c>
      <c r="D27" s="16">
        <f>C27/B27-1</f>
        <v>-0.025302530253025313</v>
      </c>
      <c r="E27" s="20">
        <v>581</v>
      </c>
      <c r="F27" s="14">
        <v>525</v>
      </c>
      <c r="G27" s="16">
        <f>F27/E27-1</f>
        <v>-0.09638554216867468</v>
      </c>
      <c r="H27" s="252"/>
      <c r="I27" s="49"/>
      <c r="J27" s="47"/>
      <c r="K27" s="47"/>
    </row>
    <row r="28" spans="1:8" ht="3.75" customHeight="1">
      <c r="A28" s="10"/>
      <c r="B28" s="21" t="s">
        <v>0</v>
      </c>
      <c r="C28" s="16" t="s">
        <v>0</v>
      </c>
      <c r="D28" s="16" t="s">
        <v>0</v>
      </c>
      <c r="E28" s="21" t="s">
        <v>0</v>
      </c>
      <c r="F28" s="16" t="s">
        <v>0</v>
      </c>
      <c r="G28" s="16" t="s">
        <v>0</v>
      </c>
      <c r="H28" s="252"/>
    </row>
    <row r="29" spans="1:9" ht="12.75">
      <c r="A29" s="11" t="s">
        <v>57</v>
      </c>
      <c r="B29" s="22">
        <f>B3+B5+B13+B19+B21+B23+B27</f>
        <v>32557</v>
      </c>
      <c r="C29" s="17">
        <f>C3+C5+C13+C19+C21+C23+C27</f>
        <v>31543</v>
      </c>
      <c r="D29" s="32">
        <f>C29/B29-1</f>
        <v>-0.031145375802438813</v>
      </c>
      <c r="E29" s="22">
        <f>E3+E5+E13+E19+E21+E23+E27</f>
        <v>23618</v>
      </c>
      <c r="F29" s="17">
        <f>F3+F5+F13+F19+F21+F23+F27</f>
        <v>22482</v>
      </c>
      <c r="G29" s="32">
        <f>F29/E29-1</f>
        <v>-0.04809890761283764</v>
      </c>
      <c r="H29" s="251"/>
      <c r="I29" s="251"/>
    </row>
    <row r="30" spans="1:3" ht="14.25">
      <c r="A30" s="5"/>
      <c r="B30" s="6"/>
      <c r="C30" s="6"/>
    </row>
    <row r="31" spans="1:3" ht="5.25" customHeight="1">
      <c r="A31" s="53"/>
      <c r="B31" s="6"/>
      <c r="C31" s="6"/>
    </row>
    <row r="32" spans="1:3" ht="5.25" customHeight="1">
      <c r="A32" s="53"/>
      <c r="B32" s="6"/>
      <c r="C32" s="6"/>
    </row>
    <row r="33" spans="1:3" ht="14.25" customHeight="1">
      <c r="A33" s="5" t="s">
        <v>77</v>
      </c>
      <c r="B33" s="6"/>
      <c r="C33" s="6"/>
    </row>
    <row r="34" spans="1:3" ht="14.25">
      <c r="A34" s="5" t="s">
        <v>68</v>
      </c>
      <c r="B34" s="6"/>
      <c r="C34" s="6"/>
    </row>
    <row r="35" spans="1:3" ht="14.25">
      <c r="A35" s="5" t="s">
        <v>69</v>
      </c>
      <c r="B35" s="6"/>
      <c r="C35" s="6"/>
    </row>
    <row r="36" spans="1:3" ht="14.25">
      <c r="A36" s="5" t="s">
        <v>70</v>
      </c>
      <c r="B36" s="6"/>
      <c r="C36" s="6"/>
    </row>
    <row r="37" spans="1:3" ht="14.25">
      <c r="A37" s="5" t="s">
        <v>71</v>
      </c>
      <c r="B37" s="6"/>
      <c r="C37" s="6"/>
    </row>
    <row r="38" spans="1:3" ht="14.25">
      <c r="A38" s="5" t="s">
        <v>72</v>
      </c>
      <c r="B38" s="6"/>
      <c r="C38" s="6"/>
    </row>
    <row r="39" spans="1:3" ht="14.25">
      <c r="A39" s="5" t="s">
        <v>73</v>
      </c>
      <c r="B39" s="6"/>
      <c r="C39" s="6"/>
    </row>
    <row r="40" spans="1:3" ht="14.25">
      <c r="A40" s="5" t="s">
        <v>74</v>
      </c>
      <c r="B40" s="6"/>
      <c r="C40" s="6"/>
    </row>
    <row r="41" spans="1:3" ht="14.25">
      <c r="A41" s="5" t="s">
        <v>75</v>
      </c>
      <c r="B41" s="6"/>
      <c r="C41" s="6"/>
    </row>
    <row r="42" spans="1:3" ht="14.25">
      <c r="A42" s="5" t="s">
        <v>76</v>
      </c>
      <c r="B42" s="6"/>
      <c r="C42" s="6"/>
    </row>
    <row r="43" spans="1:7" ht="12.75">
      <c r="A43" s="54"/>
      <c r="B43" s="19"/>
      <c r="C43" s="19"/>
      <c r="D43" s="54"/>
      <c r="E43" s="54"/>
      <c r="F43" s="54"/>
      <c r="G43" s="54"/>
    </row>
    <row r="44" spans="1:7" ht="12.75" customHeight="1">
      <c r="A44" s="303" t="s">
        <v>81</v>
      </c>
      <c r="B44" s="305">
        <v>2004</v>
      </c>
      <c r="C44" s="306">
        <v>2005</v>
      </c>
      <c r="D44" s="299" t="s">
        <v>45</v>
      </c>
      <c r="E44" s="295" t="s">
        <v>10</v>
      </c>
      <c r="F44" s="297" t="s">
        <v>11</v>
      </c>
      <c r="G44" s="299" t="s">
        <v>46</v>
      </c>
    </row>
    <row r="45" spans="1:7" ht="12.75">
      <c r="A45" s="304"/>
      <c r="B45" s="305"/>
      <c r="C45" s="306"/>
      <c r="D45" s="300"/>
      <c r="E45" s="296"/>
      <c r="F45" s="298"/>
      <c r="G45" s="300"/>
    </row>
    <row r="46" spans="1:7" ht="12.75">
      <c r="A46" s="8" t="s">
        <v>78</v>
      </c>
      <c r="B46" s="18">
        <f>B47+B51+B52+B53</f>
        <v>26753</v>
      </c>
      <c r="C46" s="25">
        <f>C47+C51+C52+C53</f>
        <v>27607</v>
      </c>
      <c r="D46" s="30">
        <f>C46/B46-1</f>
        <v>0.03192165364632005</v>
      </c>
      <c r="E46" s="18">
        <f>E47+E51+E52+E53</f>
        <v>20516</v>
      </c>
      <c r="F46" s="25">
        <f>F47+F51+F52+F53</f>
        <v>21728</v>
      </c>
      <c r="G46" s="30">
        <f>F46/E46-1</f>
        <v>0.059075843244297044</v>
      </c>
    </row>
    <row r="47" spans="1:9" ht="12.75">
      <c r="A47" s="9" t="s">
        <v>79</v>
      </c>
      <c r="B47" s="27">
        <f>B48+B49+B50</f>
        <v>21854</v>
      </c>
      <c r="C47" s="26">
        <f>C48+C49+C50</f>
        <v>21976</v>
      </c>
      <c r="D47" s="31">
        <f aca="true" t="shared" si="2" ref="D47:D53">C47/B47-1</f>
        <v>0.005582502059119587</v>
      </c>
      <c r="E47" s="27">
        <f>E48+E49+E50</f>
        <v>16439</v>
      </c>
      <c r="F47" s="26">
        <f>F48+F49+F50</f>
        <v>17042</v>
      </c>
      <c r="G47" s="31">
        <f aca="true" t="shared" si="3" ref="G47:G53">F47/E47-1</f>
        <v>0.03668106332501986</v>
      </c>
      <c r="H47" s="47"/>
      <c r="I47" s="47"/>
    </row>
    <row r="48" spans="1:9" ht="12.75">
      <c r="A48" s="9" t="s">
        <v>80</v>
      </c>
      <c r="B48" s="19">
        <v>5324</v>
      </c>
      <c r="C48" s="15">
        <v>5888</v>
      </c>
      <c r="D48" s="31">
        <f t="shared" si="2"/>
        <v>0.10593538692712245</v>
      </c>
      <c r="E48" s="288">
        <v>4351</v>
      </c>
      <c r="F48" s="15">
        <v>4744</v>
      </c>
      <c r="G48" s="31">
        <f t="shared" si="3"/>
        <v>0.09032406343369348</v>
      </c>
      <c r="H48" s="47"/>
      <c r="I48" s="48"/>
    </row>
    <row r="49" spans="1:9" ht="14.25">
      <c r="A49" s="9" t="s">
        <v>82</v>
      </c>
      <c r="B49" s="19">
        <v>11623</v>
      </c>
      <c r="C49" s="15">
        <v>11232</v>
      </c>
      <c r="D49" s="31">
        <f t="shared" si="2"/>
        <v>-0.03364019616278069</v>
      </c>
      <c r="E49" s="288">
        <v>8428</v>
      </c>
      <c r="F49" s="15">
        <v>8529</v>
      </c>
      <c r="G49" s="31">
        <f t="shared" si="3"/>
        <v>0.011983863312766907</v>
      </c>
      <c r="H49" s="47"/>
      <c r="I49" s="48"/>
    </row>
    <row r="50" spans="1:9" ht="14.25">
      <c r="A50" s="9" t="s">
        <v>83</v>
      </c>
      <c r="B50" s="19">
        <v>4907</v>
      </c>
      <c r="C50" s="15">
        <v>4856</v>
      </c>
      <c r="D50" s="31">
        <f t="shared" si="2"/>
        <v>-0.010393315671489711</v>
      </c>
      <c r="E50" s="288">
        <v>3660</v>
      </c>
      <c r="F50" s="15">
        <v>3769</v>
      </c>
      <c r="G50" s="31">
        <f t="shared" si="3"/>
        <v>0.029781420765027322</v>
      </c>
      <c r="H50" s="47"/>
      <c r="I50" s="48"/>
    </row>
    <row r="51" spans="1:9" ht="14.25">
      <c r="A51" s="9" t="s">
        <v>84</v>
      </c>
      <c r="B51" s="19">
        <v>3931</v>
      </c>
      <c r="C51" s="15">
        <v>4097</v>
      </c>
      <c r="D51" s="31">
        <f t="shared" si="2"/>
        <v>0.04222844060035613</v>
      </c>
      <c r="E51" s="19">
        <v>2973</v>
      </c>
      <c r="F51" s="15">
        <v>3262</v>
      </c>
      <c r="G51" s="31">
        <f t="shared" si="3"/>
        <v>0.0972082071981164</v>
      </c>
      <c r="H51" s="48"/>
      <c r="I51" s="48"/>
    </row>
    <row r="52" spans="1:9" ht="15" customHeight="1">
      <c r="A52" s="9" t="s">
        <v>15</v>
      </c>
      <c r="B52" s="19">
        <v>688</v>
      </c>
      <c r="C52" s="15">
        <v>1359</v>
      </c>
      <c r="D52" s="31">
        <f t="shared" si="2"/>
        <v>0.9752906976744187</v>
      </c>
      <c r="E52" s="19">
        <v>976</v>
      </c>
      <c r="F52" s="15">
        <v>1232</v>
      </c>
      <c r="G52" s="31">
        <f t="shared" si="3"/>
        <v>0.2622950819672132</v>
      </c>
      <c r="H52" s="47"/>
      <c r="I52" s="48"/>
    </row>
    <row r="53" spans="1:9" ht="15" customHeight="1">
      <c r="A53" s="9" t="s">
        <v>85</v>
      </c>
      <c r="B53" s="19">
        <v>280</v>
      </c>
      <c r="C53" s="15">
        <v>175</v>
      </c>
      <c r="D53" s="31">
        <f t="shared" si="2"/>
        <v>-0.375</v>
      </c>
      <c r="E53" s="19">
        <v>128</v>
      </c>
      <c r="F53" s="15">
        <v>192</v>
      </c>
      <c r="G53" s="31">
        <f t="shared" si="3"/>
        <v>0.5</v>
      </c>
      <c r="H53" s="47"/>
      <c r="I53" s="48"/>
    </row>
    <row r="54" spans="1:9" ht="3" customHeight="1">
      <c r="A54" s="9"/>
      <c r="B54" s="19"/>
      <c r="C54" s="15"/>
      <c r="D54" s="31"/>
      <c r="E54" s="19"/>
      <c r="F54" s="15"/>
      <c r="G54" s="31"/>
      <c r="H54" s="47"/>
      <c r="I54" s="48"/>
    </row>
    <row r="55" spans="1:9" ht="14.25">
      <c r="A55" s="10" t="s">
        <v>86</v>
      </c>
      <c r="B55" s="20">
        <v>1770</v>
      </c>
      <c r="C55" s="14">
        <v>1578</v>
      </c>
      <c r="D55" s="16">
        <f>C55/B55-1</f>
        <v>-0.1084745762711864</v>
      </c>
      <c r="E55" s="20">
        <v>1020</v>
      </c>
      <c r="F55" s="14">
        <v>1080</v>
      </c>
      <c r="G55" s="16">
        <f>F55/E55-1</f>
        <v>0.05882352941176472</v>
      </c>
      <c r="H55" s="47"/>
      <c r="I55" s="48"/>
    </row>
    <row r="56" spans="1:7" ht="3" customHeight="1">
      <c r="A56" s="10"/>
      <c r="B56" s="50" t="s">
        <v>2</v>
      </c>
      <c r="C56" s="51" t="s">
        <v>2</v>
      </c>
      <c r="D56" s="52" t="s">
        <v>2</v>
      </c>
      <c r="E56" s="50" t="s">
        <v>2</v>
      </c>
      <c r="F56" s="51" t="s">
        <v>2</v>
      </c>
      <c r="G56" s="52" t="s">
        <v>2</v>
      </c>
    </row>
    <row r="57" spans="1:9" ht="12.75">
      <c r="A57" s="11" t="s">
        <v>57</v>
      </c>
      <c r="B57" s="22">
        <f>B46+B55</f>
        <v>28523</v>
      </c>
      <c r="C57" s="17">
        <f>C46+C55</f>
        <v>29185</v>
      </c>
      <c r="D57" s="32">
        <f>C57/B57-1</f>
        <v>0.023209339831013587</v>
      </c>
      <c r="E57" s="22">
        <f>E46+E55</f>
        <v>21536</v>
      </c>
      <c r="F57" s="17">
        <f>F46+F55</f>
        <v>22808</v>
      </c>
      <c r="G57" s="32">
        <f>F57/E57-1</f>
        <v>0.05906389301634474</v>
      </c>
      <c r="H57" s="47"/>
      <c r="I57" s="47"/>
    </row>
    <row r="58" spans="5:6" ht="12.75">
      <c r="E58" s="7"/>
      <c r="F58" s="7"/>
    </row>
    <row r="59" spans="1:6" ht="14.25">
      <c r="A59" s="5" t="s">
        <v>77</v>
      </c>
      <c r="E59" s="7"/>
      <c r="F59" s="7"/>
    </row>
    <row r="60" ht="14.25">
      <c r="A60" s="5" t="s">
        <v>87</v>
      </c>
    </row>
    <row r="61" ht="14.25">
      <c r="A61" s="5" t="s">
        <v>88</v>
      </c>
    </row>
    <row r="62" ht="14.25">
      <c r="A62" s="5" t="s">
        <v>89</v>
      </c>
    </row>
    <row r="63" ht="14.25">
      <c r="A63" s="5" t="s">
        <v>90</v>
      </c>
    </row>
    <row r="64" ht="14.25">
      <c r="A64" s="5" t="s">
        <v>91</v>
      </c>
    </row>
    <row r="65" ht="14.25">
      <c r="A65" s="5" t="s">
        <v>92</v>
      </c>
    </row>
  </sheetData>
  <mergeCells count="14">
    <mergeCell ref="E44:E45"/>
    <mergeCell ref="F44:F45"/>
    <mergeCell ref="G44:G45"/>
    <mergeCell ref="E1:E2"/>
    <mergeCell ref="F1:F2"/>
    <mergeCell ref="G1:G2"/>
    <mergeCell ref="D44:D45"/>
    <mergeCell ref="B44:B45"/>
    <mergeCell ref="C44:C45"/>
    <mergeCell ref="A1:A2"/>
    <mergeCell ref="C1:C2"/>
    <mergeCell ref="A44:A45"/>
    <mergeCell ref="B1:B2"/>
    <mergeCell ref="D1:D2"/>
  </mergeCells>
  <printOptions/>
  <pageMargins left="0.75" right="0.75" top="1" bottom="1" header="0.5" footer="0.5"/>
  <pageSetup horizontalDpi="600" verticalDpi="600" orientation="landscape" paperSize="9" scale="57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Tel. +420 271 462 076, +420 271 462 169&amp;Cemail: investor.relations@o2.com&amp;R2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SheetLayoutView="100" workbookViewId="0" topLeftCell="A1">
      <selection activeCell="G23" sqref="G23:G24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5.00390625" style="2" customWidth="1"/>
    <col min="5" max="6" width="9.140625" style="2" customWidth="1"/>
    <col min="7" max="7" width="15.00390625" style="2" customWidth="1"/>
    <col min="8" max="8" width="9.421875" style="2" customWidth="1"/>
    <col min="9" max="9" width="13.421875" style="2" customWidth="1"/>
    <col min="10" max="16384" width="9.140625" style="2" customWidth="1"/>
  </cols>
  <sheetData>
    <row r="1" spans="1:7" ht="12.75" customHeight="1">
      <c r="A1" s="307" t="s">
        <v>101</v>
      </c>
      <c r="B1" s="305">
        <v>2004</v>
      </c>
      <c r="C1" s="306">
        <v>2005</v>
      </c>
      <c r="D1" s="299" t="s">
        <v>45</v>
      </c>
      <c r="E1" s="295" t="s">
        <v>10</v>
      </c>
      <c r="F1" s="297" t="s">
        <v>11</v>
      </c>
      <c r="G1" s="299" t="s">
        <v>46</v>
      </c>
    </row>
    <row r="2" spans="1:7" ht="12.75" customHeight="1">
      <c r="A2" s="308"/>
      <c r="B2" s="305"/>
      <c r="C2" s="306"/>
      <c r="D2" s="300"/>
      <c r="E2" s="296"/>
      <c r="F2" s="298"/>
      <c r="G2" s="300"/>
    </row>
    <row r="3" spans="1:7" ht="14.25">
      <c r="A3" s="8" t="s">
        <v>102</v>
      </c>
      <c r="B3" s="34">
        <f>SUM(B4:B6)</f>
        <v>5608</v>
      </c>
      <c r="C3" s="25">
        <f>SUM(C4:C6)</f>
        <v>5805</v>
      </c>
      <c r="D3" s="30">
        <f>C3/B3-1</f>
        <v>0.035128388017118484</v>
      </c>
      <c r="E3" s="34">
        <f>SUM(E4:E6)</f>
        <v>4165</v>
      </c>
      <c r="F3" s="25">
        <f>SUM(F4:F6)</f>
        <v>4443</v>
      </c>
      <c r="G3" s="30">
        <f>F3/E3-1</f>
        <v>0.0667466986794718</v>
      </c>
    </row>
    <row r="4" spans="1:9" ht="12.75">
      <c r="A4" s="12" t="s">
        <v>93</v>
      </c>
      <c r="B4" s="35">
        <v>3815</v>
      </c>
      <c r="C4" s="15">
        <v>4235</v>
      </c>
      <c r="D4" s="31">
        <f>C4/B4-1</f>
        <v>0.11009174311926606</v>
      </c>
      <c r="E4" s="35">
        <v>3144</v>
      </c>
      <c r="F4" s="15">
        <v>3114</v>
      </c>
      <c r="G4" s="31">
        <f>F4/E4-1</f>
        <v>-0.009541984732824416</v>
      </c>
      <c r="H4" s="47"/>
      <c r="I4" s="47"/>
    </row>
    <row r="5" spans="1:10" ht="12.75">
      <c r="A5" s="12" t="s">
        <v>94</v>
      </c>
      <c r="B5" s="35">
        <v>361</v>
      </c>
      <c r="C5" s="15">
        <v>401</v>
      </c>
      <c r="D5" s="31">
        <f>C5/B5-1</f>
        <v>0.11080332409972304</v>
      </c>
      <c r="E5" s="35">
        <v>241</v>
      </c>
      <c r="F5" s="15">
        <v>202</v>
      </c>
      <c r="G5" s="31">
        <f>F5/E5-1</f>
        <v>-0.16182572614107882</v>
      </c>
      <c r="H5" s="48"/>
      <c r="I5" s="47"/>
      <c r="J5" s="47"/>
    </row>
    <row r="6" spans="1:9" ht="12.75">
      <c r="A6" s="12" t="s">
        <v>95</v>
      </c>
      <c r="B6" s="35">
        <v>1432</v>
      </c>
      <c r="C6" s="15">
        <v>1169</v>
      </c>
      <c r="D6" s="31">
        <f>C6/B6-1</f>
        <v>-0.18365921787709494</v>
      </c>
      <c r="E6" s="35">
        <v>780</v>
      </c>
      <c r="F6" s="15">
        <v>1127</v>
      </c>
      <c r="G6" s="31">
        <f>F6/E6-1</f>
        <v>0.44487179487179485</v>
      </c>
      <c r="H6" s="47"/>
      <c r="I6" s="47"/>
    </row>
    <row r="7" spans="1:9" ht="3" customHeight="1">
      <c r="A7" s="12"/>
      <c r="B7" s="35"/>
      <c r="C7" s="15"/>
      <c r="D7" s="31"/>
      <c r="E7" s="35"/>
      <c r="F7" s="15"/>
      <c r="G7" s="31"/>
      <c r="H7" s="47"/>
      <c r="I7" s="47"/>
    </row>
    <row r="8" spans="1:9" ht="14.25">
      <c r="A8" s="10" t="s">
        <v>103</v>
      </c>
      <c r="B8" s="36">
        <v>5866</v>
      </c>
      <c r="C8" s="14">
        <v>5558</v>
      </c>
      <c r="D8" s="16">
        <f>C8/B8-1</f>
        <v>-0.05250596658711215</v>
      </c>
      <c r="E8" s="36">
        <v>4249</v>
      </c>
      <c r="F8" s="14">
        <v>3806</v>
      </c>
      <c r="G8" s="16">
        <f>F8/E8-1</f>
        <v>-0.10425982584137439</v>
      </c>
      <c r="H8" s="47"/>
      <c r="I8" s="47"/>
    </row>
    <row r="9" spans="1:9" ht="3" customHeight="1">
      <c r="A9" s="10"/>
      <c r="B9" s="36"/>
      <c r="C9" s="14"/>
      <c r="D9" s="31"/>
      <c r="E9" s="36"/>
      <c r="F9" s="14"/>
      <c r="G9" s="31"/>
      <c r="H9" s="47"/>
      <c r="I9" s="47"/>
    </row>
    <row r="10" spans="1:9" ht="12.75">
      <c r="A10" s="10" t="s">
        <v>96</v>
      </c>
      <c r="B10" s="36">
        <f>SUM(B11:B15)</f>
        <v>5771</v>
      </c>
      <c r="C10" s="14">
        <f>SUM(C11:C15)</f>
        <v>5294</v>
      </c>
      <c r="D10" s="16">
        <f aca="true" t="shared" si="0" ref="D10:D15">C10/B10-1</f>
        <v>-0.08265465257321092</v>
      </c>
      <c r="E10" s="36">
        <f>SUM(E11:E15)</f>
        <v>4169</v>
      </c>
      <c r="F10" s="14">
        <f>SUM(F11:F15)</f>
        <v>4037</v>
      </c>
      <c r="G10" s="16">
        <f aca="true" t="shared" si="1" ref="G10:G15">F10/E10-1</f>
        <v>-0.0316622691292876</v>
      </c>
      <c r="H10" s="47"/>
      <c r="I10" s="47"/>
    </row>
    <row r="11" spans="1:9" ht="12.75">
      <c r="A11" s="37" t="s">
        <v>97</v>
      </c>
      <c r="B11" s="35">
        <v>850</v>
      </c>
      <c r="C11" s="15">
        <v>741</v>
      </c>
      <c r="D11" s="31">
        <f t="shared" si="0"/>
        <v>-0.12823529411764711</v>
      </c>
      <c r="E11" s="35">
        <v>468</v>
      </c>
      <c r="F11" s="15">
        <v>751</v>
      </c>
      <c r="G11" s="31">
        <f t="shared" si="1"/>
        <v>0.6047008547008548</v>
      </c>
      <c r="H11" s="47"/>
      <c r="I11" s="47"/>
    </row>
    <row r="12" spans="1:9" ht="12.75">
      <c r="A12" s="12" t="s">
        <v>98</v>
      </c>
      <c r="B12" s="35">
        <v>1709</v>
      </c>
      <c r="C12" s="15">
        <v>1581</v>
      </c>
      <c r="D12" s="31">
        <f t="shared" si="0"/>
        <v>-0.07489760093622</v>
      </c>
      <c r="E12" s="35">
        <v>1246</v>
      </c>
      <c r="F12" s="15">
        <v>1283</v>
      </c>
      <c r="G12" s="31">
        <f t="shared" si="1"/>
        <v>0.029695024077046606</v>
      </c>
      <c r="H12" s="47"/>
      <c r="I12" s="47"/>
    </row>
    <row r="13" spans="1:9" ht="12.75">
      <c r="A13" s="12" t="s">
        <v>99</v>
      </c>
      <c r="B13" s="35">
        <v>875</v>
      </c>
      <c r="C13" s="15">
        <v>810</v>
      </c>
      <c r="D13" s="31">
        <f t="shared" si="0"/>
        <v>-0.07428571428571429</v>
      </c>
      <c r="E13" s="35">
        <v>588</v>
      </c>
      <c r="F13" s="15">
        <v>614</v>
      </c>
      <c r="G13" s="31">
        <f t="shared" si="1"/>
        <v>0.04421768707482987</v>
      </c>
      <c r="H13" s="47"/>
      <c r="I13" s="47"/>
    </row>
    <row r="14" spans="1:9" ht="14.25">
      <c r="A14" s="12" t="s">
        <v>104</v>
      </c>
      <c r="B14" s="35">
        <v>466</v>
      </c>
      <c r="C14" s="15">
        <v>407</v>
      </c>
      <c r="D14" s="31">
        <f t="shared" si="0"/>
        <v>-0.12660944206008584</v>
      </c>
      <c r="E14" s="35">
        <v>318</v>
      </c>
      <c r="F14" s="15">
        <v>332</v>
      </c>
      <c r="G14" s="31">
        <f t="shared" si="1"/>
        <v>0.04402515723270439</v>
      </c>
      <c r="H14" s="47"/>
      <c r="I14" s="47"/>
    </row>
    <row r="15" spans="1:9" ht="14.25">
      <c r="A15" s="12" t="s">
        <v>105</v>
      </c>
      <c r="B15" s="35">
        <v>1871</v>
      </c>
      <c r="C15" s="15">
        <v>1755</v>
      </c>
      <c r="D15" s="31">
        <f t="shared" si="0"/>
        <v>-0.061998931052912876</v>
      </c>
      <c r="E15" s="35">
        <v>1549</v>
      </c>
      <c r="F15" s="15">
        <v>1057</v>
      </c>
      <c r="G15" s="31">
        <f t="shared" si="1"/>
        <v>-0.3176242737249838</v>
      </c>
      <c r="H15" s="47"/>
      <c r="I15" s="47"/>
    </row>
    <row r="16" spans="1:9" ht="3" customHeight="1">
      <c r="A16" s="12"/>
      <c r="B16" s="35"/>
      <c r="C16" s="15"/>
      <c r="D16" s="31"/>
      <c r="E16" s="35"/>
      <c r="F16" s="15"/>
      <c r="G16" s="31"/>
      <c r="H16" s="47"/>
      <c r="I16" s="47"/>
    </row>
    <row r="17" spans="1:9" ht="14.25">
      <c r="A17" s="38" t="s">
        <v>106</v>
      </c>
      <c r="B17" s="36">
        <v>29</v>
      </c>
      <c r="C17" s="14">
        <v>253</v>
      </c>
      <c r="D17" s="16">
        <f>C17/B17-1</f>
        <v>7.724137931034482</v>
      </c>
      <c r="E17" s="36">
        <v>225</v>
      </c>
      <c r="F17" s="14">
        <v>116</v>
      </c>
      <c r="G17" s="16">
        <f>F17/E17-1</f>
        <v>-0.48444444444444446</v>
      </c>
      <c r="H17" s="47"/>
      <c r="I17" s="47"/>
    </row>
    <row r="18" spans="1:7" ht="3.75" customHeight="1">
      <c r="A18" s="38"/>
      <c r="B18" s="21" t="s">
        <v>0</v>
      </c>
      <c r="C18" s="16" t="s">
        <v>0</v>
      </c>
      <c r="D18" s="16" t="s">
        <v>0</v>
      </c>
      <c r="E18" s="21" t="s">
        <v>0</v>
      </c>
      <c r="F18" s="16" t="s">
        <v>0</v>
      </c>
      <c r="G18" s="16" t="s">
        <v>0</v>
      </c>
    </row>
    <row r="19" spans="1:9" ht="12.75">
      <c r="A19" s="11" t="s">
        <v>100</v>
      </c>
      <c r="B19" s="22">
        <f>B3+B8+B10+B17</f>
        <v>17274</v>
      </c>
      <c r="C19" s="17">
        <f>C3+C8+C10+C17</f>
        <v>16910</v>
      </c>
      <c r="D19" s="32">
        <f>C19/B19-1</f>
        <v>-0.021072131527150595</v>
      </c>
      <c r="E19" s="22">
        <f>E3+E8+E10+E17</f>
        <v>12808</v>
      </c>
      <c r="F19" s="17">
        <f>F3+F8+F10+F17</f>
        <v>12402</v>
      </c>
      <c r="G19" s="32">
        <f>F19/E19-1</f>
        <v>-0.03169893816364777</v>
      </c>
      <c r="H19" s="47"/>
      <c r="I19" s="47"/>
    </row>
    <row r="20" spans="1:3" ht="12.75">
      <c r="A20" s="4"/>
      <c r="B20" s="3"/>
      <c r="C20" s="3"/>
    </row>
    <row r="23" spans="1:7" ht="12.75" customHeight="1">
      <c r="A23" s="307" t="s">
        <v>16</v>
      </c>
      <c r="B23" s="310">
        <v>2004</v>
      </c>
      <c r="C23" s="297">
        <v>2005</v>
      </c>
      <c r="D23" s="299" t="s">
        <v>45</v>
      </c>
      <c r="E23" s="295" t="s">
        <v>10</v>
      </c>
      <c r="F23" s="297" t="s">
        <v>11</v>
      </c>
      <c r="G23" s="299" t="s">
        <v>46</v>
      </c>
    </row>
    <row r="24" spans="1:7" ht="12.75" customHeight="1">
      <c r="A24" s="309"/>
      <c r="B24" s="293"/>
      <c r="C24" s="298"/>
      <c r="D24" s="300"/>
      <c r="E24" s="296"/>
      <c r="F24" s="298"/>
      <c r="G24" s="300"/>
    </row>
    <row r="25" spans="1:9" ht="14.25">
      <c r="A25" s="8" t="s">
        <v>102</v>
      </c>
      <c r="B25" s="34">
        <f>SUM(B26:B28)</f>
        <v>9192</v>
      </c>
      <c r="C25" s="25">
        <f>SUM(C26:C28)</f>
        <v>9268</v>
      </c>
      <c r="D25" s="30">
        <f>C25/B25-1</f>
        <v>0.008268059181897325</v>
      </c>
      <c r="E25" s="34">
        <f>SUM(E26:E28)</f>
        <v>6414.40021924</v>
      </c>
      <c r="F25" s="25">
        <f>SUM(F26:F28)</f>
        <v>6838</v>
      </c>
      <c r="G25" s="30">
        <f>F25/E25-1</f>
        <v>0.0660388760104822</v>
      </c>
      <c r="H25" s="47"/>
      <c r="I25" s="47"/>
    </row>
    <row r="26" spans="1:9" ht="12.75">
      <c r="A26" s="12" t="s">
        <v>93</v>
      </c>
      <c r="B26" s="35">
        <v>5223</v>
      </c>
      <c r="C26" s="15">
        <v>5501</v>
      </c>
      <c r="D26" s="31">
        <f>C26/B26-1</f>
        <v>0.05322611525942955</v>
      </c>
      <c r="E26" s="35">
        <v>4094.864174</v>
      </c>
      <c r="F26" s="15">
        <v>4447</v>
      </c>
      <c r="G26" s="31">
        <f>F26/E26-1</f>
        <v>0.08599450703050349</v>
      </c>
      <c r="H26" s="47"/>
      <c r="I26" s="47"/>
    </row>
    <row r="27" spans="1:9" ht="12.75">
      <c r="A27" s="12" t="s">
        <v>94</v>
      </c>
      <c r="B27" s="35">
        <v>3557</v>
      </c>
      <c r="C27" s="15">
        <v>3330</v>
      </c>
      <c r="D27" s="31">
        <f>C27/B27-1</f>
        <v>-0.06381782400899638</v>
      </c>
      <c r="E27" s="35">
        <v>2044.5360452400002</v>
      </c>
      <c r="F27" s="15">
        <v>2035</v>
      </c>
      <c r="G27" s="31">
        <f>F27/E27-1</f>
        <v>-0.004664160977842169</v>
      </c>
      <c r="H27" s="47"/>
      <c r="I27" s="47"/>
    </row>
    <row r="28" spans="1:9" ht="12.75">
      <c r="A28" s="12" t="s">
        <v>95</v>
      </c>
      <c r="B28" s="35">
        <v>412</v>
      </c>
      <c r="C28" s="15">
        <v>437</v>
      </c>
      <c r="D28" s="31">
        <f>C28/B28-1</f>
        <v>0.06067961165048552</v>
      </c>
      <c r="E28" s="35">
        <v>275</v>
      </c>
      <c r="F28" s="15">
        <v>356</v>
      </c>
      <c r="G28" s="31">
        <f>F28/E28-1</f>
        <v>0.29454545454545444</v>
      </c>
      <c r="H28" s="47"/>
      <c r="I28" s="47"/>
    </row>
    <row r="29" spans="1:9" ht="3" customHeight="1">
      <c r="A29" s="12"/>
      <c r="B29" s="35"/>
      <c r="C29" s="15"/>
      <c r="D29" s="31"/>
      <c r="E29" s="35"/>
      <c r="F29" s="15"/>
      <c r="G29" s="31"/>
      <c r="H29" s="47"/>
      <c r="I29" s="47"/>
    </row>
    <row r="30" spans="1:9" ht="14.25">
      <c r="A30" s="10" t="s">
        <v>103</v>
      </c>
      <c r="B30" s="36">
        <v>1711</v>
      </c>
      <c r="C30" s="14">
        <v>2176</v>
      </c>
      <c r="D30" s="16">
        <f>C30/B30-1</f>
        <v>0.2717708942139101</v>
      </c>
      <c r="E30" s="36">
        <v>1686</v>
      </c>
      <c r="F30" s="14">
        <v>1353</v>
      </c>
      <c r="G30" s="16">
        <f>F30/E30-1</f>
        <v>-0.197508896797153</v>
      </c>
      <c r="H30" s="47"/>
      <c r="I30" s="47"/>
    </row>
    <row r="31" spans="1:9" ht="3" customHeight="1">
      <c r="A31" s="10"/>
      <c r="B31" s="36"/>
      <c r="C31" s="14"/>
      <c r="D31" s="31"/>
      <c r="E31" s="36"/>
      <c r="F31" s="14"/>
      <c r="G31" s="31"/>
      <c r="H31" s="47"/>
      <c r="I31" s="47"/>
    </row>
    <row r="32" spans="1:9" ht="12.75">
      <c r="A32" s="10" t="s">
        <v>96</v>
      </c>
      <c r="B32" s="36">
        <f>SUM(B33:B37)</f>
        <v>4147</v>
      </c>
      <c r="C32" s="14">
        <f>SUM(C33:C37)</f>
        <v>4265</v>
      </c>
      <c r="D32" s="16">
        <f aca="true" t="shared" si="2" ref="D32:D37">C32/B32-1</f>
        <v>0.02845430431637319</v>
      </c>
      <c r="E32" s="36">
        <f>SUM(E33:E37)</f>
        <v>3051.95720185</v>
      </c>
      <c r="F32" s="14">
        <f>SUM(F33:F37)</f>
        <v>2977</v>
      </c>
      <c r="G32" s="16">
        <f aca="true" t="shared" si="3" ref="G32:G37">F32/E32-1</f>
        <v>-0.02456037122819521</v>
      </c>
      <c r="H32" s="47"/>
      <c r="I32" s="47"/>
    </row>
    <row r="33" spans="1:9" ht="12.75">
      <c r="A33" s="37" t="s">
        <v>97</v>
      </c>
      <c r="B33" s="35">
        <v>1680</v>
      </c>
      <c r="C33" s="15">
        <v>1862</v>
      </c>
      <c r="D33" s="31">
        <f t="shared" si="2"/>
        <v>0.10833333333333339</v>
      </c>
      <c r="E33" s="35">
        <v>1250</v>
      </c>
      <c r="F33" s="15">
        <v>1296</v>
      </c>
      <c r="G33" s="31">
        <f t="shared" si="3"/>
        <v>0.036799999999999944</v>
      </c>
      <c r="H33" s="47"/>
      <c r="I33" s="47"/>
    </row>
    <row r="34" spans="1:9" ht="12.75">
      <c r="A34" s="12" t="s">
        <v>98</v>
      </c>
      <c r="B34" s="35">
        <v>934</v>
      </c>
      <c r="C34" s="15">
        <v>878</v>
      </c>
      <c r="D34" s="31">
        <f t="shared" si="2"/>
        <v>-0.05995717344753748</v>
      </c>
      <c r="E34" s="35">
        <v>674.9572018499999</v>
      </c>
      <c r="F34" s="15">
        <v>553</v>
      </c>
      <c r="G34" s="31">
        <f t="shared" si="3"/>
        <v>-0.1806887925867383</v>
      </c>
      <c r="H34" s="47"/>
      <c r="I34" s="47"/>
    </row>
    <row r="35" spans="1:9" ht="12.75">
      <c r="A35" s="12" t="s">
        <v>99</v>
      </c>
      <c r="B35" s="35">
        <v>780</v>
      </c>
      <c r="C35" s="15">
        <v>788</v>
      </c>
      <c r="D35" s="31">
        <f t="shared" si="2"/>
        <v>0.01025641025641022</v>
      </c>
      <c r="E35" s="35">
        <v>600</v>
      </c>
      <c r="F35" s="15">
        <v>552</v>
      </c>
      <c r="G35" s="31">
        <f t="shared" si="3"/>
        <v>-0.07999999999999996</v>
      </c>
      <c r="H35" s="47"/>
      <c r="I35" s="47"/>
    </row>
    <row r="36" spans="1:9" ht="14.25">
      <c r="A36" s="12" t="s">
        <v>104</v>
      </c>
      <c r="B36" s="35">
        <v>172</v>
      </c>
      <c r="C36" s="15">
        <v>192</v>
      </c>
      <c r="D36" s="31">
        <f t="shared" si="2"/>
        <v>0.11627906976744184</v>
      </c>
      <c r="E36" s="35">
        <v>142</v>
      </c>
      <c r="F36" s="15">
        <v>181</v>
      </c>
      <c r="G36" s="31">
        <f t="shared" si="3"/>
        <v>0.27464788732394374</v>
      </c>
      <c r="H36" s="47"/>
      <c r="I36" s="47"/>
    </row>
    <row r="37" spans="1:9" ht="14.25">
      <c r="A37" s="12" t="s">
        <v>105</v>
      </c>
      <c r="B37" s="35">
        <v>581</v>
      </c>
      <c r="C37" s="15">
        <v>545</v>
      </c>
      <c r="D37" s="31">
        <f t="shared" si="2"/>
        <v>-0.061962134251290824</v>
      </c>
      <c r="E37" s="35">
        <v>385</v>
      </c>
      <c r="F37" s="15">
        <v>395</v>
      </c>
      <c r="G37" s="31">
        <f t="shared" si="3"/>
        <v>0.025974025974025983</v>
      </c>
      <c r="H37" s="47"/>
      <c r="I37" s="47"/>
    </row>
    <row r="38" spans="1:9" ht="3" customHeight="1">
      <c r="A38" s="12"/>
      <c r="B38" s="35"/>
      <c r="C38" s="15"/>
      <c r="D38" s="31"/>
      <c r="E38" s="35"/>
      <c r="F38" s="15"/>
      <c r="G38" s="31"/>
      <c r="H38" s="47"/>
      <c r="I38" s="47"/>
    </row>
    <row r="39" spans="1:9" ht="14.25">
      <c r="A39" s="38" t="s">
        <v>106</v>
      </c>
      <c r="B39" s="36">
        <v>575</v>
      </c>
      <c r="C39" s="14">
        <v>668</v>
      </c>
      <c r="D39" s="16">
        <f>C39/B39-1</f>
        <v>0.1617391304347826</v>
      </c>
      <c r="E39" s="36">
        <v>484</v>
      </c>
      <c r="F39" s="14">
        <v>555</v>
      </c>
      <c r="G39" s="16">
        <f>F39/E39-1</f>
        <v>0.14669421487603307</v>
      </c>
      <c r="H39" s="47"/>
      <c r="I39" s="47"/>
    </row>
    <row r="40" spans="1:7" ht="3.75" customHeight="1">
      <c r="A40" s="38"/>
      <c r="B40" s="21" t="s">
        <v>0</v>
      </c>
      <c r="C40" s="16" t="s">
        <v>0</v>
      </c>
      <c r="D40" s="16" t="s">
        <v>0</v>
      </c>
      <c r="E40" s="21" t="s">
        <v>0</v>
      </c>
      <c r="F40" s="16" t="s">
        <v>0</v>
      </c>
      <c r="G40" s="16" t="s">
        <v>0</v>
      </c>
    </row>
    <row r="41" spans="1:9" ht="12.75">
      <c r="A41" s="11" t="s">
        <v>100</v>
      </c>
      <c r="B41" s="22">
        <f>B25+B30+B32+B39</f>
        <v>15625</v>
      </c>
      <c r="C41" s="17">
        <f>C25+C30+C32+C39</f>
        <v>16377</v>
      </c>
      <c r="D41" s="32">
        <f>C41/B41-1</f>
        <v>0.04812799999999995</v>
      </c>
      <c r="E41" s="22">
        <f>E25+E30+E32+E39</f>
        <v>11636.35742109</v>
      </c>
      <c r="F41" s="17">
        <f>F25+F30+F32+F39</f>
        <v>11723</v>
      </c>
      <c r="G41" s="32">
        <f>F41/E41-1</f>
        <v>0.007445850602093573</v>
      </c>
      <c r="H41" s="47"/>
      <c r="I41" s="47"/>
    </row>
    <row r="43" spans="2:3" ht="5.25" customHeight="1">
      <c r="B43" s="6"/>
      <c r="C43" s="6"/>
    </row>
    <row r="45" ht="14.25">
      <c r="A45" s="5" t="s">
        <v>77</v>
      </c>
    </row>
    <row r="46" ht="14.25">
      <c r="A46" s="5" t="s">
        <v>107</v>
      </c>
    </row>
    <row r="47" ht="14.25">
      <c r="A47" s="5" t="s">
        <v>108</v>
      </c>
    </row>
    <row r="48" ht="14.25">
      <c r="A48" s="5" t="s">
        <v>109</v>
      </c>
    </row>
    <row r="49" ht="14.25">
      <c r="A49" s="5" t="s">
        <v>110</v>
      </c>
    </row>
    <row r="50" spans="1:6" ht="14.25">
      <c r="A50" s="5" t="s">
        <v>111</v>
      </c>
      <c r="B50" s="3"/>
      <c r="C50" s="3"/>
      <c r="D50" s="7"/>
      <c r="E50" s="7"/>
      <c r="F50" s="7"/>
    </row>
    <row r="51" spans="2:6" ht="12.75">
      <c r="B51" s="3"/>
      <c r="C51" s="3"/>
      <c r="D51" s="7"/>
      <c r="E51" s="7"/>
      <c r="F51" s="7"/>
    </row>
    <row r="52" spans="2:6" ht="12.75">
      <c r="B52" s="3"/>
      <c r="C52" s="3"/>
      <c r="D52" s="7"/>
      <c r="E52" s="7"/>
      <c r="F52" s="7"/>
    </row>
    <row r="53" spans="2:6" ht="12.75">
      <c r="B53" s="3"/>
      <c r="C53" s="3"/>
      <c r="D53" s="7"/>
      <c r="E53" s="7"/>
      <c r="F53" s="7"/>
    </row>
    <row r="54" spans="2:6" ht="12.75">
      <c r="B54" s="3"/>
      <c r="C54" s="3"/>
      <c r="D54" s="7"/>
      <c r="E54" s="7"/>
      <c r="F54" s="7"/>
    </row>
    <row r="55" spans="2:6" ht="12.75">
      <c r="B55" s="3"/>
      <c r="C55" s="3"/>
      <c r="D55" s="7"/>
      <c r="E55" s="7"/>
      <c r="F55" s="7"/>
    </row>
    <row r="56" spans="2:6" ht="12.75">
      <c r="B56" s="3"/>
      <c r="C56" s="3"/>
      <c r="D56" s="7"/>
      <c r="E56" s="7"/>
      <c r="F56" s="7"/>
    </row>
    <row r="57" spans="2:6" ht="12.75">
      <c r="B57" s="3"/>
      <c r="C57" s="3"/>
      <c r="D57" s="7"/>
      <c r="E57" s="7"/>
      <c r="F57" s="7"/>
    </row>
    <row r="58" spans="2:6" ht="12.75">
      <c r="B58" s="3"/>
      <c r="C58" s="3"/>
      <c r="D58" s="7"/>
      <c r="E58" s="7"/>
      <c r="F58" s="7"/>
    </row>
    <row r="59" spans="2:6" ht="12.75">
      <c r="B59" s="3"/>
      <c r="C59" s="3"/>
      <c r="D59" s="7"/>
      <c r="E59" s="7"/>
      <c r="F59" s="7"/>
    </row>
    <row r="60" spans="2:6" ht="12.75">
      <c r="B60" s="3"/>
      <c r="C60" s="3"/>
      <c r="D60" s="7"/>
      <c r="E60" s="7"/>
      <c r="F60" s="7"/>
    </row>
    <row r="61" spans="2:6" ht="12.75">
      <c r="B61" s="3"/>
      <c r="C61" s="3"/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  <row r="73" spans="4:6" ht="12.75">
      <c r="D73" s="7"/>
      <c r="E73" s="7"/>
      <c r="F73" s="7"/>
    </row>
  </sheetData>
  <mergeCells count="14">
    <mergeCell ref="E23:E24"/>
    <mergeCell ref="F23:F24"/>
    <mergeCell ref="G23:G24"/>
    <mergeCell ref="A23:A24"/>
    <mergeCell ref="B23:B24"/>
    <mergeCell ref="C23:C24"/>
    <mergeCell ref="D23:D24"/>
    <mergeCell ref="A1:A2"/>
    <mergeCell ref="G1:G2"/>
    <mergeCell ref="B1:B2"/>
    <mergeCell ref="E1:E2"/>
    <mergeCell ref="F1:F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Tel. +420 271 462 076, +420 271 462 169&amp;Cemail: investor.relations@o2.com&amp;R3 ze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39">
      <selection activeCell="G41" sqref="G41:G42"/>
    </sheetView>
  </sheetViews>
  <sheetFormatPr defaultColWidth="9.140625" defaultRowHeight="12.75"/>
  <cols>
    <col min="1" max="1" width="57.28125" style="65" customWidth="1"/>
    <col min="2" max="3" width="8.28125" style="65" customWidth="1"/>
    <col min="4" max="4" width="15.00390625" style="65" customWidth="1"/>
    <col min="5" max="6" width="10.7109375" style="65" customWidth="1"/>
    <col min="7" max="7" width="15.57421875" style="65" customWidth="1"/>
    <col min="8" max="92" width="10.7109375" style="65" customWidth="1"/>
    <col min="93" max="16384" width="46.421875" style="65" customWidth="1"/>
  </cols>
  <sheetData>
    <row r="1" spans="1:7" ht="12.75" customHeight="1">
      <c r="A1" s="316" t="s">
        <v>112</v>
      </c>
      <c r="B1" s="318">
        <v>2004</v>
      </c>
      <c r="C1" s="321">
        <v>2005</v>
      </c>
      <c r="D1" s="299" t="s">
        <v>45</v>
      </c>
      <c r="E1" s="294">
        <v>38625</v>
      </c>
      <c r="F1" s="311">
        <v>38990</v>
      </c>
      <c r="G1" s="299" t="s">
        <v>46</v>
      </c>
    </row>
    <row r="2" spans="1:7" ht="12.75">
      <c r="A2" s="323"/>
      <c r="B2" s="324"/>
      <c r="C2" s="325"/>
      <c r="D2" s="300"/>
      <c r="E2" s="296"/>
      <c r="F2" s="298"/>
      <c r="G2" s="300"/>
    </row>
    <row r="3" spans="1:7" ht="12.75">
      <c r="A3" s="96" t="s">
        <v>113</v>
      </c>
      <c r="B3" s="97">
        <f>SUM(B4:B8)</f>
        <v>124821</v>
      </c>
      <c r="C3" s="98">
        <f>SUM(C4:C8)</f>
        <v>111359</v>
      </c>
      <c r="D3" s="99">
        <f>C3/B3-1</f>
        <v>-0.10785044183270442</v>
      </c>
      <c r="E3" s="97">
        <f>SUM(E4:E8)</f>
        <v>113154.9669850477</v>
      </c>
      <c r="F3" s="98">
        <f>SUM(F4:F8)</f>
        <v>102669</v>
      </c>
      <c r="G3" s="99">
        <f>F3/E3-1</f>
        <v>-0.09266908262571727</v>
      </c>
    </row>
    <row r="4" spans="1:7" ht="12.75">
      <c r="A4" s="66" t="s">
        <v>114</v>
      </c>
      <c r="B4" s="67">
        <v>11688</v>
      </c>
      <c r="C4" s="68">
        <v>9526</v>
      </c>
      <c r="D4" s="69">
        <f>C4/B4-1</f>
        <v>-0.1849760438056126</v>
      </c>
      <c r="E4" s="67">
        <v>10403.377816616501</v>
      </c>
      <c r="F4" s="68">
        <v>8519</v>
      </c>
      <c r="G4" s="69">
        <f>F4/E4-1</f>
        <v>-0.1811313450143791</v>
      </c>
    </row>
    <row r="5" spans="1:7" ht="12.75">
      <c r="A5" s="66" t="s">
        <v>3</v>
      </c>
      <c r="B5" s="67">
        <v>13320</v>
      </c>
      <c r="C5" s="68">
        <v>13320</v>
      </c>
      <c r="D5" s="69">
        <f>C5/B5-1</f>
        <v>0</v>
      </c>
      <c r="E5" s="67">
        <v>13320</v>
      </c>
      <c r="F5" s="68">
        <v>13320</v>
      </c>
      <c r="G5" s="69">
        <f>F5/E5-1</f>
        <v>0</v>
      </c>
    </row>
    <row r="6" spans="1:7" ht="12.75" customHeight="1">
      <c r="A6" s="66" t="s">
        <v>115</v>
      </c>
      <c r="B6" s="67">
        <v>99345</v>
      </c>
      <c r="C6" s="68">
        <v>88003</v>
      </c>
      <c r="D6" s="69">
        <f>C6/B6-1</f>
        <v>-0.11416779908400021</v>
      </c>
      <c r="E6" s="67">
        <v>89113.0641684312</v>
      </c>
      <c r="F6" s="68">
        <v>80409</v>
      </c>
      <c r="G6" s="69">
        <f>F6/E6-1</f>
        <v>-0.0976743898288559</v>
      </c>
    </row>
    <row r="7" spans="1:7" ht="12" customHeight="1">
      <c r="A7" s="66" t="s">
        <v>116</v>
      </c>
      <c r="B7" s="67">
        <v>468</v>
      </c>
      <c r="C7" s="68">
        <v>510</v>
      </c>
      <c r="D7" s="69">
        <f>C7/B7-1</f>
        <v>0.08974358974358965</v>
      </c>
      <c r="E7" s="67">
        <v>318.5249999999988</v>
      </c>
      <c r="F7" s="68">
        <v>421</v>
      </c>
      <c r="G7" s="69">
        <f>F7/E7-1</f>
        <v>0.32171729063653287</v>
      </c>
    </row>
    <row r="8" spans="1:7" ht="12.75" customHeight="1">
      <c r="A8" s="66" t="s">
        <v>117</v>
      </c>
      <c r="B8" s="67">
        <v>0</v>
      </c>
      <c r="C8" s="68">
        <v>0</v>
      </c>
      <c r="D8" s="69">
        <v>0</v>
      </c>
      <c r="E8" s="67">
        <v>0</v>
      </c>
      <c r="F8" s="68">
        <v>0</v>
      </c>
      <c r="G8" s="69">
        <v>0</v>
      </c>
    </row>
    <row r="9" spans="1:7" ht="5.25" customHeight="1">
      <c r="A9" s="66"/>
      <c r="B9" s="67"/>
      <c r="C9" s="68"/>
      <c r="D9" s="70"/>
      <c r="E9" s="67"/>
      <c r="F9" s="68"/>
      <c r="G9" s="70"/>
    </row>
    <row r="10" spans="1:7" ht="12.75">
      <c r="A10" s="100" t="s">
        <v>118</v>
      </c>
      <c r="B10" s="101">
        <f>SUM(B11:B15)</f>
        <v>9840</v>
      </c>
      <c r="C10" s="102">
        <f>SUM(C11:C15)</f>
        <v>12492</v>
      </c>
      <c r="D10" s="103">
        <f aca="true" t="shared" si="0" ref="D10:D15">C10/B10-1</f>
        <v>0.26951219512195124</v>
      </c>
      <c r="E10" s="101">
        <f>SUM(E11:E15)</f>
        <v>10279.119</v>
      </c>
      <c r="F10" s="102">
        <f>SUM(F11:F15)</f>
        <v>26262</v>
      </c>
      <c r="G10" s="103">
        <f>F10/E10-1</f>
        <v>1.5548882156145871</v>
      </c>
    </row>
    <row r="11" spans="1:7" ht="12.75">
      <c r="A11" s="66" t="s">
        <v>119</v>
      </c>
      <c r="B11" s="67">
        <v>713</v>
      </c>
      <c r="C11" s="68">
        <v>716</v>
      </c>
      <c r="D11" s="69">
        <f t="shared" si="0"/>
        <v>0.004207573632538653</v>
      </c>
      <c r="E11" s="67">
        <v>518.83</v>
      </c>
      <c r="F11" s="68">
        <v>945</v>
      </c>
      <c r="G11" s="69">
        <f>F11/E11-1</f>
        <v>0.8214058554825279</v>
      </c>
    </row>
    <row r="12" spans="1:7" ht="12.75">
      <c r="A12" s="66" t="s">
        <v>120</v>
      </c>
      <c r="B12" s="67">
        <v>8286</v>
      </c>
      <c r="C12" s="68">
        <v>8013</v>
      </c>
      <c r="D12" s="69">
        <f t="shared" si="0"/>
        <v>-0.03294713975380159</v>
      </c>
      <c r="E12" s="67">
        <v>8662.94</v>
      </c>
      <c r="F12" s="68">
        <v>8982</v>
      </c>
      <c r="G12" s="69">
        <f>F12/E12-1</f>
        <v>0.036830452479181375</v>
      </c>
    </row>
    <row r="13" spans="1:7" ht="12.75">
      <c r="A13" s="66" t="s">
        <v>121</v>
      </c>
      <c r="B13" s="67">
        <v>166</v>
      </c>
      <c r="C13" s="68">
        <v>124</v>
      </c>
      <c r="D13" s="69">
        <f t="shared" si="0"/>
        <v>-0.2530120481927711</v>
      </c>
      <c r="E13" s="67">
        <v>279.742</v>
      </c>
      <c r="F13" s="68">
        <v>0</v>
      </c>
      <c r="G13" s="69" t="s">
        <v>1</v>
      </c>
    </row>
    <row r="14" spans="1:7" ht="12.75">
      <c r="A14" s="66" t="s">
        <v>122</v>
      </c>
      <c r="B14" s="67">
        <v>195</v>
      </c>
      <c r="C14" s="68">
        <v>0</v>
      </c>
      <c r="D14" s="69">
        <f t="shared" si="0"/>
        <v>-1</v>
      </c>
      <c r="E14" s="67">
        <v>18.200999999999997</v>
      </c>
      <c r="F14" s="68">
        <v>64</v>
      </c>
      <c r="G14" s="69">
        <f>F14/E14-1</f>
        <v>2.516290313719027</v>
      </c>
    </row>
    <row r="15" spans="1:9" ht="12.75">
      <c r="A15" s="66" t="s">
        <v>123</v>
      </c>
      <c r="B15" s="67">
        <v>480</v>
      </c>
      <c r="C15" s="68">
        <v>3639</v>
      </c>
      <c r="D15" s="69">
        <f t="shared" si="0"/>
        <v>6.58125</v>
      </c>
      <c r="E15" s="67">
        <v>799.4060000000001</v>
      </c>
      <c r="F15" s="68">
        <v>16271</v>
      </c>
      <c r="G15" s="69" t="s">
        <v>1</v>
      </c>
      <c r="I15" s="263"/>
    </row>
    <row r="16" spans="1:7" ht="7.5" customHeight="1">
      <c r="A16" s="66"/>
      <c r="B16" s="67"/>
      <c r="C16" s="68"/>
      <c r="D16" s="69"/>
      <c r="E16" s="67"/>
      <c r="F16" s="68"/>
      <c r="G16" s="69"/>
    </row>
    <row r="17" spans="1:9" ht="12.75">
      <c r="A17" s="100" t="s">
        <v>124</v>
      </c>
      <c r="B17" s="101">
        <v>0</v>
      </c>
      <c r="C17" s="102">
        <v>360</v>
      </c>
      <c r="D17" s="103" t="s">
        <v>1</v>
      </c>
      <c r="E17" s="101">
        <v>453</v>
      </c>
      <c r="F17" s="102">
        <v>212</v>
      </c>
      <c r="G17" s="103" t="s">
        <v>1</v>
      </c>
      <c r="I17" s="47"/>
    </row>
    <row r="18" spans="1:7" ht="5.25" customHeight="1">
      <c r="A18" s="71" t="s">
        <v>2</v>
      </c>
      <c r="B18" s="72" t="s">
        <v>2</v>
      </c>
      <c r="C18" s="73" t="s">
        <v>2</v>
      </c>
      <c r="D18" s="74" t="s">
        <v>2</v>
      </c>
      <c r="E18" s="72" t="s">
        <v>2</v>
      </c>
      <c r="F18" s="73" t="s">
        <v>2</v>
      </c>
      <c r="G18" s="74" t="s">
        <v>2</v>
      </c>
    </row>
    <row r="19" spans="1:7" ht="12.75">
      <c r="A19" s="100" t="s">
        <v>125</v>
      </c>
      <c r="B19" s="101">
        <f>B3+B10+B17</f>
        <v>134661</v>
      </c>
      <c r="C19" s="102">
        <f>C3+C10+C17</f>
        <v>124211</v>
      </c>
      <c r="D19" s="103">
        <f>C19/B19-1</f>
        <v>-0.07760227534326936</v>
      </c>
      <c r="E19" s="101">
        <f>E3+E10+E17</f>
        <v>123887.0859850477</v>
      </c>
      <c r="F19" s="102">
        <f>F3+F10+F17</f>
        <v>129143</v>
      </c>
      <c r="G19" s="103">
        <f>F19/E19-1</f>
        <v>0.04242503545193288</v>
      </c>
    </row>
    <row r="20" spans="1:7" ht="13.5" customHeight="1">
      <c r="A20" s="66"/>
      <c r="B20" s="67"/>
      <c r="C20" s="68"/>
      <c r="D20" s="69"/>
      <c r="E20" s="67"/>
      <c r="F20" s="68"/>
      <c r="G20" s="69"/>
    </row>
    <row r="21" spans="1:7" ht="12.75">
      <c r="A21" s="100" t="s">
        <v>126</v>
      </c>
      <c r="B21" s="104">
        <f>SUM(B22:B23)</f>
        <v>88705</v>
      </c>
      <c r="C21" s="105">
        <f>SUM(C22:C23)</f>
        <v>94975</v>
      </c>
      <c r="D21" s="103">
        <f>C21/B21-1</f>
        <v>0.0706837269601488</v>
      </c>
      <c r="E21" s="104">
        <f>SUM(E22:E23)</f>
        <v>94124</v>
      </c>
      <c r="F21" s="105">
        <f>SUM(F22:F23)</f>
        <v>87335</v>
      </c>
      <c r="G21" s="103">
        <f>F21/E21-1</f>
        <v>-0.07212825634269682</v>
      </c>
    </row>
    <row r="22" spans="1:7" ht="12.75">
      <c r="A22" s="66" t="s">
        <v>127</v>
      </c>
      <c r="B22" s="67">
        <v>88699</v>
      </c>
      <c r="C22" s="68">
        <v>94975</v>
      </c>
      <c r="D22" s="69">
        <f>C22/B22-1</f>
        <v>0.07075615283148617</v>
      </c>
      <c r="E22" s="67">
        <v>94124</v>
      </c>
      <c r="F22" s="68">
        <v>87335</v>
      </c>
      <c r="G22" s="69">
        <f>F22/E22-1</f>
        <v>-0.07212825634269682</v>
      </c>
    </row>
    <row r="23" spans="1:7" ht="12.75">
      <c r="A23" s="66" t="s">
        <v>128</v>
      </c>
      <c r="B23" s="67">
        <v>6</v>
      </c>
      <c r="C23" s="68">
        <v>0</v>
      </c>
      <c r="D23" s="69">
        <f>C23/B23-1</f>
        <v>-1</v>
      </c>
      <c r="E23" s="67">
        <v>0</v>
      </c>
      <c r="F23" s="68">
        <v>0</v>
      </c>
      <c r="G23" s="69">
        <v>0</v>
      </c>
    </row>
    <row r="24" spans="1:7" ht="6" customHeight="1">
      <c r="A24" s="66"/>
      <c r="B24" s="67"/>
      <c r="C24" s="68"/>
      <c r="D24" s="70"/>
      <c r="E24" s="67"/>
      <c r="F24" s="68"/>
      <c r="G24" s="70"/>
    </row>
    <row r="25" spans="1:7" ht="12.75">
      <c r="A25" s="100" t="s">
        <v>129</v>
      </c>
      <c r="B25" s="104">
        <f>SUM(B26:B29)</f>
        <v>26196</v>
      </c>
      <c r="C25" s="105">
        <f>SUM(C26:C29)</f>
        <v>18421</v>
      </c>
      <c r="D25" s="103">
        <f>C25/B25-1</f>
        <v>-0.2968010383264621</v>
      </c>
      <c r="E25" s="104">
        <f>SUM(E26:E29)</f>
        <v>19301</v>
      </c>
      <c r="F25" s="105">
        <f>SUM(F26:F29)</f>
        <v>16823</v>
      </c>
      <c r="G25" s="103">
        <f>F25/E25-1</f>
        <v>-0.12838713020050774</v>
      </c>
    </row>
    <row r="26" spans="1:9" ht="12.75">
      <c r="A26" s="66" t="s">
        <v>130</v>
      </c>
      <c r="B26" s="75">
        <v>16799</v>
      </c>
      <c r="C26" s="76">
        <v>9324</v>
      </c>
      <c r="D26" s="69">
        <f>C26/B26-1</f>
        <v>-0.44496696231918564</v>
      </c>
      <c r="E26" s="75">
        <v>9760</v>
      </c>
      <c r="F26" s="76">
        <v>9250</v>
      </c>
      <c r="G26" s="69">
        <f>F26/E26-1</f>
        <v>-0.052254098360655754</v>
      </c>
      <c r="H26" s="48"/>
      <c r="I26" s="48"/>
    </row>
    <row r="27" spans="1:9" ht="12.75">
      <c r="A27" s="66" t="s">
        <v>117</v>
      </c>
      <c r="B27" s="75">
        <v>6041</v>
      </c>
      <c r="C27" s="76">
        <v>5721</v>
      </c>
      <c r="D27" s="69">
        <f>C27/B27-1</f>
        <v>-0.05297136235722566</v>
      </c>
      <c r="E27" s="75">
        <v>6083</v>
      </c>
      <c r="F27" s="76">
        <v>4950</v>
      </c>
      <c r="G27" s="69">
        <f>F27/E27-1</f>
        <v>-0.1862567811934901</v>
      </c>
      <c r="H27" s="48"/>
      <c r="I27" s="48"/>
    </row>
    <row r="28" spans="1:7" ht="12.75">
      <c r="A28" s="66" t="s">
        <v>131</v>
      </c>
      <c r="B28" s="75">
        <v>1566</v>
      </c>
      <c r="C28" s="76">
        <v>2111</v>
      </c>
      <c r="D28" s="69">
        <f>C28/B28-1</f>
        <v>0.34802043422733075</v>
      </c>
      <c r="E28" s="75">
        <v>2078</v>
      </c>
      <c r="F28" s="76">
        <v>1709</v>
      </c>
      <c r="G28" s="69">
        <f>F28/E28-1</f>
        <v>-0.17757459095283923</v>
      </c>
    </row>
    <row r="29" spans="1:7" ht="12.75">
      <c r="A29" s="66" t="s">
        <v>132</v>
      </c>
      <c r="B29" s="75">
        <v>1790</v>
      </c>
      <c r="C29" s="76">
        <v>1265</v>
      </c>
      <c r="D29" s="69">
        <f>C29/B29-1</f>
        <v>-0.2932960893854749</v>
      </c>
      <c r="E29" s="75">
        <v>1380</v>
      </c>
      <c r="F29" s="76">
        <v>914</v>
      </c>
      <c r="G29" s="69">
        <f>F29/E29-1</f>
        <v>-0.33768115942028987</v>
      </c>
    </row>
    <row r="30" spans="1:7" ht="6.75" customHeight="1">
      <c r="A30" s="66"/>
      <c r="B30" s="75"/>
      <c r="C30" s="76"/>
      <c r="D30" s="69"/>
      <c r="E30" s="75"/>
      <c r="F30" s="76"/>
      <c r="G30" s="69"/>
    </row>
    <row r="31" spans="1:7" ht="12.75">
      <c r="A31" s="100" t="s">
        <v>133</v>
      </c>
      <c r="B31" s="104">
        <f>SUM(B32:B35)</f>
        <v>19760</v>
      </c>
      <c r="C31" s="105">
        <f>SUM(C32:C35)</f>
        <v>10815</v>
      </c>
      <c r="D31" s="103">
        <f>C31/B31-1</f>
        <v>-0.4526821862348178</v>
      </c>
      <c r="E31" s="104">
        <f>SUM(E32:E35)</f>
        <v>10462</v>
      </c>
      <c r="F31" s="105">
        <f>SUM(F32:F35)</f>
        <v>24985</v>
      </c>
      <c r="G31" s="103">
        <f>F31/E31-1</f>
        <v>1.3881666985280061</v>
      </c>
    </row>
    <row r="32" spans="1:9" ht="12.75">
      <c r="A32" s="66" t="s">
        <v>130</v>
      </c>
      <c r="B32" s="75">
        <v>9177</v>
      </c>
      <c r="C32" s="76">
        <v>307</v>
      </c>
      <c r="D32" s="69">
        <f>C32/B32-1</f>
        <v>-0.9665468017870764</v>
      </c>
      <c r="E32" s="75">
        <v>2071</v>
      </c>
      <c r="F32" s="76">
        <v>88</v>
      </c>
      <c r="G32" s="69">
        <f>F32/E32-1</f>
        <v>-0.957508450024143</v>
      </c>
      <c r="H32" s="47"/>
      <c r="I32" s="47"/>
    </row>
    <row r="33" spans="1:9" ht="12.75">
      <c r="A33" s="66" t="s">
        <v>134</v>
      </c>
      <c r="B33" s="75">
        <v>8979</v>
      </c>
      <c r="C33" s="76">
        <v>6850</v>
      </c>
      <c r="D33" s="69">
        <f>C33/B33-1</f>
        <v>-0.23710880944425883</v>
      </c>
      <c r="E33" s="75">
        <v>5594</v>
      </c>
      <c r="F33" s="76">
        <v>6496</v>
      </c>
      <c r="G33" s="69">
        <f>F33/E33-1</f>
        <v>0.16124419020378977</v>
      </c>
      <c r="I33" s="47"/>
    </row>
    <row r="34" spans="1:7" ht="12.75">
      <c r="A34" s="66" t="s">
        <v>135</v>
      </c>
      <c r="B34" s="75">
        <v>738</v>
      </c>
      <c r="C34" s="76">
        <v>251</v>
      </c>
      <c r="D34" s="69">
        <f>C34/B34-1</f>
        <v>-0.6598915989159891</v>
      </c>
      <c r="E34" s="75">
        <v>381</v>
      </c>
      <c r="F34" s="76">
        <v>522</v>
      </c>
      <c r="G34" s="69">
        <f>F34/E34-1</f>
        <v>0.3700787401574803</v>
      </c>
    </row>
    <row r="35" spans="1:7" ht="12.75">
      <c r="A35" s="66" t="s">
        <v>136</v>
      </c>
      <c r="B35" s="75">
        <v>866</v>
      </c>
      <c r="C35" s="76">
        <v>3407</v>
      </c>
      <c r="D35" s="69">
        <f>C35/B35-1</f>
        <v>2.9341801385681294</v>
      </c>
      <c r="E35" s="75">
        <v>2416</v>
      </c>
      <c r="F35" s="76">
        <v>17879</v>
      </c>
      <c r="G35" s="69" t="s">
        <v>1</v>
      </c>
    </row>
    <row r="36" spans="1:7" ht="6.75" customHeight="1">
      <c r="A36" s="66"/>
      <c r="B36" s="75"/>
      <c r="C36" s="76"/>
      <c r="D36" s="69"/>
      <c r="E36" s="75"/>
      <c r="F36" s="76"/>
      <c r="G36" s="69"/>
    </row>
    <row r="37" spans="1:7" ht="25.5">
      <c r="A37" s="100" t="s">
        <v>137</v>
      </c>
      <c r="B37" s="104">
        <v>0</v>
      </c>
      <c r="C37" s="105">
        <v>0</v>
      </c>
      <c r="D37" s="103">
        <v>0</v>
      </c>
      <c r="E37" s="104">
        <v>0</v>
      </c>
      <c r="F37" s="105">
        <v>0</v>
      </c>
      <c r="G37" s="103" t="s">
        <v>1</v>
      </c>
    </row>
    <row r="38" spans="1:7" ht="6" customHeight="1">
      <c r="A38" s="71" t="s">
        <v>2</v>
      </c>
      <c r="B38" s="72" t="s">
        <v>2</v>
      </c>
      <c r="C38" s="73" t="s">
        <v>2</v>
      </c>
      <c r="D38" s="74" t="s">
        <v>2</v>
      </c>
      <c r="E38" s="72" t="s">
        <v>2</v>
      </c>
      <c r="F38" s="73" t="s">
        <v>2</v>
      </c>
      <c r="G38" s="74" t="s">
        <v>2</v>
      </c>
    </row>
    <row r="39" spans="1:7" ht="12.75">
      <c r="A39" s="106" t="s">
        <v>138</v>
      </c>
      <c r="B39" s="107">
        <f>B21+B25+B31+B37</f>
        <v>134661</v>
      </c>
      <c r="C39" s="108">
        <f>C21+C25+C31+C37</f>
        <v>124211</v>
      </c>
      <c r="D39" s="109">
        <f>C39/B39-1</f>
        <v>-0.07760227534326936</v>
      </c>
      <c r="E39" s="107">
        <f>E21+E25+E31+E37</f>
        <v>123887</v>
      </c>
      <c r="F39" s="108">
        <f>F21+F25+F31+F37</f>
        <v>129143</v>
      </c>
      <c r="G39" s="109">
        <f>F39/E39-1</f>
        <v>0.04242575895775991</v>
      </c>
    </row>
    <row r="40" spans="1:3" ht="12.75">
      <c r="A40" s="77"/>
      <c r="B40" s="78"/>
      <c r="C40" s="78"/>
    </row>
    <row r="41" spans="1:7" ht="12.75" customHeight="1">
      <c r="A41" s="316" t="s">
        <v>139</v>
      </c>
      <c r="B41" s="318">
        <v>2004</v>
      </c>
      <c r="C41" s="321">
        <v>2005</v>
      </c>
      <c r="D41" s="299" t="s">
        <v>45</v>
      </c>
      <c r="E41" s="295" t="s">
        <v>10</v>
      </c>
      <c r="F41" s="297" t="s">
        <v>11</v>
      </c>
      <c r="G41" s="299" t="s">
        <v>46</v>
      </c>
    </row>
    <row r="42" spans="1:7" ht="12.75">
      <c r="A42" s="317"/>
      <c r="B42" s="319"/>
      <c r="C42" s="322"/>
      <c r="D42" s="300"/>
      <c r="E42" s="296"/>
      <c r="F42" s="298"/>
      <c r="G42" s="300"/>
    </row>
    <row r="43" spans="1:7" ht="12.75">
      <c r="A43" s="66" t="s">
        <v>140</v>
      </c>
      <c r="B43" s="75">
        <v>-1248</v>
      </c>
      <c r="C43" s="76">
        <v>-889</v>
      </c>
      <c r="D43" s="79">
        <f>C43/B43-1</f>
        <v>-0.2876602564102564</v>
      </c>
      <c r="E43" s="75">
        <v>-843</v>
      </c>
      <c r="F43" s="76">
        <v>-429</v>
      </c>
      <c r="G43" s="79">
        <f>F43/E43-1</f>
        <v>-0.49110320284697506</v>
      </c>
    </row>
    <row r="44" spans="1:7" ht="12.75">
      <c r="A44" s="66" t="s">
        <v>141</v>
      </c>
      <c r="B44" s="75">
        <v>75</v>
      </c>
      <c r="C44" s="76">
        <v>47</v>
      </c>
      <c r="D44" s="79">
        <f>C44/B44-1</f>
        <v>-0.3733333333333333</v>
      </c>
      <c r="E44" s="75">
        <v>38</v>
      </c>
      <c r="F44" s="76">
        <v>127</v>
      </c>
      <c r="G44" s="79">
        <f>F44/E44-1</f>
        <v>2.3421052631578947</v>
      </c>
    </row>
    <row r="45" spans="1:7" ht="12.75">
      <c r="A45" s="80" t="s">
        <v>142</v>
      </c>
      <c r="B45" s="75">
        <v>-2655</v>
      </c>
      <c r="C45" s="76">
        <v>-3262</v>
      </c>
      <c r="D45" s="79">
        <f>C45/B45-1</f>
        <v>0.22862523540489632</v>
      </c>
      <c r="E45" s="75">
        <v>-2758</v>
      </c>
      <c r="F45" s="76">
        <v>-2855</v>
      </c>
      <c r="G45" s="79">
        <f>F45/E45-1</f>
        <v>0.035170413343002194</v>
      </c>
    </row>
    <row r="46" spans="1:7" ht="12.75">
      <c r="A46" s="100" t="s">
        <v>143</v>
      </c>
      <c r="B46" s="101">
        <v>24985</v>
      </c>
      <c r="C46" s="102">
        <v>23656</v>
      </c>
      <c r="D46" s="110">
        <f>C46/B46-1</f>
        <v>-0.0531919151490895</v>
      </c>
      <c r="E46" s="101">
        <v>17203</v>
      </c>
      <c r="F46" s="102">
        <v>17510</v>
      </c>
      <c r="G46" s="110">
        <f>F46/E46-1</f>
        <v>0.01784572458292155</v>
      </c>
    </row>
    <row r="47" spans="1:7" ht="4.5" customHeight="1">
      <c r="A47" s="66"/>
      <c r="B47" s="81"/>
      <c r="C47" s="82"/>
      <c r="D47" s="79"/>
      <c r="E47" s="81"/>
      <c r="F47" s="82"/>
      <c r="G47" s="79"/>
    </row>
    <row r="48" spans="1:7" ht="12.75" customHeight="1">
      <c r="A48" s="66" t="s">
        <v>144</v>
      </c>
      <c r="B48" s="75">
        <v>-6120</v>
      </c>
      <c r="C48" s="76">
        <v>-5200</v>
      </c>
      <c r="D48" s="79">
        <f>C48/B48-1</f>
        <v>-0.15032679738562094</v>
      </c>
      <c r="E48" s="75">
        <v>-3669</v>
      </c>
      <c r="F48" s="76">
        <v>-4928</v>
      </c>
      <c r="G48" s="79">
        <f>F48/E48-1</f>
        <v>0.3431452711910603</v>
      </c>
    </row>
    <row r="49" spans="1:7" ht="12.75">
      <c r="A49" s="66" t="s">
        <v>145</v>
      </c>
      <c r="B49" s="75">
        <v>0</v>
      </c>
      <c r="C49" s="76">
        <v>0</v>
      </c>
      <c r="D49" s="79">
        <v>0</v>
      </c>
      <c r="E49" s="75">
        <v>0</v>
      </c>
      <c r="F49" s="76">
        <v>0</v>
      </c>
      <c r="G49" s="79">
        <v>0</v>
      </c>
    </row>
    <row r="50" spans="1:7" ht="12.75">
      <c r="A50" s="66" t="s">
        <v>146</v>
      </c>
      <c r="B50" s="75">
        <v>0</v>
      </c>
      <c r="C50" s="76">
        <v>0</v>
      </c>
      <c r="D50" s="79">
        <v>0</v>
      </c>
      <c r="E50" s="75">
        <v>0</v>
      </c>
      <c r="F50" s="76">
        <v>0</v>
      </c>
      <c r="G50" s="79">
        <v>0</v>
      </c>
    </row>
    <row r="51" spans="1:7" ht="12.75">
      <c r="A51" s="66" t="s">
        <v>147</v>
      </c>
      <c r="B51" s="75">
        <v>618</v>
      </c>
      <c r="C51" s="76">
        <v>235</v>
      </c>
      <c r="D51" s="79">
        <f>C51/B51-1</f>
        <v>-0.6197411003236246</v>
      </c>
      <c r="E51" s="75">
        <v>152</v>
      </c>
      <c r="F51" s="76">
        <v>198</v>
      </c>
      <c r="G51" s="79">
        <f>F51/E51-1</f>
        <v>0.30263157894736836</v>
      </c>
    </row>
    <row r="52" spans="1:7" ht="12.75">
      <c r="A52" s="66" t="s">
        <v>148</v>
      </c>
      <c r="B52" s="75">
        <v>265</v>
      </c>
      <c r="C52" s="76">
        <v>184</v>
      </c>
      <c r="D52" s="79">
        <f>C52/B52-1</f>
        <v>-0.3056603773584906</v>
      </c>
      <c r="E52" s="75">
        <v>184</v>
      </c>
      <c r="F52" s="76">
        <v>0</v>
      </c>
      <c r="G52" s="79">
        <f>F52/E52-1</f>
        <v>-1</v>
      </c>
    </row>
    <row r="53" spans="1:7" ht="12.75">
      <c r="A53" s="66" t="s">
        <v>149</v>
      </c>
      <c r="B53" s="75">
        <v>0</v>
      </c>
      <c r="C53" s="76">
        <v>0</v>
      </c>
      <c r="D53" s="79">
        <v>0</v>
      </c>
      <c r="E53" s="75">
        <v>0</v>
      </c>
      <c r="F53" s="76">
        <v>0</v>
      </c>
      <c r="G53" s="79">
        <v>0</v>
      </c>
    </row>
    <row r="54" spans="1:7" ht="12.75">
      <c r="A54" s="66" t="s">
        <v>150</v>
      </c>
      <c r="B54" s="75">
        <v>0</v>
      </c>
      <c r="C54" s="76">
        <v>0</v>
      </c>
      <c r="D54" s="79">
        <v>0</v>
      </c>
      <c r="E54" s="75">
        <v>0</v>
      </c>
      <c r="F54" s="76">
        <v>0</v>
      </c>
      <c r="G54" s="79">
        <v>0</v>
      </c>
    </row>
    <row r="55" spans="1:7" ht="12.75">
      <c r="A55" s="66" t="s">
        <v>151</v>
      </c>
      <c r="B55" s="75">
        <v>0</v>
      </c>
      <c r="C55" s="76">
        <v>0</v>
      </c>
      <c r="D55" s="79">
        <v>0</v>
      </c>
      <c r="E55" s="75">
        <v>0</v>
      </c>
      <c r="F55" s="76">
        <v>-3294</v>
      </c>
      <c r="G55" s="79" t="s">
        <v>1</v>
      </c>
    </row>
    <row r="56" spans="1:7" ht="12.75">
      <c r="A56" s="66" t="s">
        <v>152</v>
      </c>
      <c r="B56" s="75">
        <v>0</v>
      </c>
      <c r="C56" s="76">
        <v>0</v>
      </c>
      <c r="D56" s="79">
        <v>0</v>
      </c>
      <c r="E56" s="75">
        <v>0</v>
      </c>
      <c r="F56" s="76">
        <v>3253</v>
      </c>
      <c r="G56" s="79" t="s">
        <v>1</v>
      </c>
    </row>
    <row r="57" spans="1:7" ht="12.75">
      <c r="A57" s="100" t="s">
        <v>153</v>
      </c>
      <c r="B57" s="104">
        <f>SUM(B48:B56)</f>
        <v>-5237</v>
      </c>
      <c r="C57" s="105">
        <f>SUM(C48:C56)</f>
        <v>-4781</v>
      </c>
      <c r="D57" s="110">
        <f>C57/B57-1</f>
        <v>-0.08707275157532934</v>
      </c>
      <c r="E57" s="104">
        <f>SUM(E48:E56)</f>
        <v>-3333</v>
      </c>
      <c r="F57" s="105">
        <f>SUM(F48:F56)</f>
        <v>-4771</v>
      </c>
      <c r="G57" s="110">
        <f>F57/E57-1</f>
        <v>0.43144314431443154</v>
      </c>
    </row>
    <row r="58" spans="1:7" ht="5.25" customHeight="1">
      <c r="A58" s="83"/>
      <c r="B58" s="84"/>
      <c r="C58" s="85"/>
      <c r="D58" s="79"/>
      <c r="E58" s="84"/>
      <c r="F58" s="85"/>
      <c r="G58" s="79"/>
    </row>
    <row r="59" spans="1:7" ht="14.25">
      <c r="A59" s="111" t="s">
        <v>154</v>
      </c>
      <c r="B59" s="101">
        <f>B46+B48+B51+B53</f>
        <v>19483</v>
      </c>
      <c r="C59" s="102">
        <f>C46+C48+C51+C53</f>
        <v>18691</v>
      </c>
      <c r="D59" s="110">
        <f>C59/B59-1</f>
        <v>-0.04065082379510343</v>
      </c>
      <c r="E59" s="101">
        <f>E46+E48+E51+E53</f>
        <v>13686</v>
      </c>
      <c r="F59" s="102">
        <f>F46+F48+F51+F53</f>
        <v>12780</v>
      </c>
      <c r="G59" s="110">
        <f>F59/E59-1</f>
        <v>-0.06619903551074091</v>
      </c>
    </row>
    <row r="60" spans="1:7" ht="14.25">
      <c r="A60" s="111" t="s">
        <v>155</v>
      </c>
      <c r="B60" s="101">
        <f>B46+B48+B51+B53-B43-B44</f>
        <v>20656</v>
      </c>
      <c r="C60" s="102">
        <f>C46+C48+C51+C53-C43-C44</f>
        <v>19533</v>
      </c>
      <c r="D60" s="110">
        <f>C60/B60-1</f>
        <v>-0.05436676994577849</v>
      </c>
      <c r="E60" s="101">
        <f>E46+E48+E51-E43-E44</f>
        <v>14491</v>
      </c>
      <c r="F60" s="102">
        <f>F46+F48+F51-F43-F44</f>
        <v>13082</v>
      </c>
      <c r="G60" s="110">
        <f>F60/E60-1</f>
        <v>-0.0972327651645849</v>
      </c>
    </row>
    <row r="61" spans="1:7" ht="5.25" customHeight="1">
      <c r="A61" s="83"/>
      <c r="B61" s="84"/>
      <c r="C61" s="85"/>
      <c r="D61" s="79"/>
      <c r="E61" s="84"/>
      <c r="F61" s="85"/>
      <c r="G61" s="79"/>
    </row>
    <row r="62" spans="1:7" ht="12.75">
      <c r="A62" s="83" t="s">
        <v>156</v>
      </c>
      <c r="B62" s="75">
        <f>B46+B57</f>
        <v>19748</v>
      </c>
      <c r="C62" s="76">
        <f>C46+C57</f>
        <v>18875</v>
      </c>
      <c r="D62" s="79">
        <f>C62/B62-1</f>
        <v>-0.04420700830463842</v>
      </c>
      <c r="E62" s="75">
        <f>E46+E57</f>
        <v>13870</v>
      </c>
      <c r="F62" s="76">
        <f>F46+F57</f>
        <v>12739</v>
      </c>
      <c r="G62" s="79">
        <f>F62/E62-1</f>
        <v>-0.08154289834174477</v>
      </c>
    </row>
    <row r="63" spans="1:7" ht="12.75">
      <c r="A63" s="100" t="s">
        <v>157</v>
      </c>
      <c r="B63" s="101">
        <v>-23911</v>
      </c>
      <c r="C63" s="102">
        <v>-15813</v>
      </c>
      <c r="D63" s="110">
        <f>C63/B63-1</f>
        <v>-0.3386725774748024</v>
      </c>
      <c r="E63" s="101">
        <v>-13580</v>
      </c>
      <c r="F63" s="102">
        <v>0</v>
      </c>
      <c r="G63" s="110">
        <f>F63/E63-1</f>
        <v>-1</v>
      </c>
    </row>
    <row r="64" spans="1:7" ht="6" customHeight="1">
      <c r="A64" s="83"/>
      <c r="B64" s="84"/>
      <c r="C64" s="85"/>
      <c r="D64" s="79"/>
      <c r="E64" s="84"/>
      <c r="F64" s="85"/>
      <c r="G64" s="79"/>
    </row>
    <row r="65" spans="1:7" ht="12.75">
      <c r="A65" s="66" t="s">
        <v>158</v>
      </c>
      <c r="B65" s="67">
        <v>-6</v>
      </c>
      <c r="C65" s="68">
        <v>-4</v>
      </c>
      <c r="D65" s="79" t="s">
        <v>1</v>
      </c>
      <c r="E65" s="67">
        <v>-1</v>
      </c>
      <c r="F65" s="68">
        <v>-6</v>
      </c>
      <c r="G65" s="79" t="s">
        <v>1</v>
      </c>
    </row>
    <row r="66" spans="1:7" ht="3.75" customHeight="1">
      <c r="A66" s="66"/>
      <c r="B66" s="86"/>
      <c r="C66" s="87"/>
      <c r="D66" s="79"/>
      <c r="E66" s="86"/>
      <c r="F66" s="87"/>
      <c r="G66" s="79"/>
    </row>
    <row r="67" spans="1:7" ht="12.75">
      <c r="A67" s="106" t="s">
        <v>159</v>
      </c>
      <c r="B67" s="107">
        <f>B46+B57+B63</f>
        <v>-4163</v>
      </c>
      <c r="C67" s="108">
        <f>C46+C57+C63</f>
        <v>3062</v>
      </c>
      <c r="D67" s="112" t="s">
        <v>1</v>
      </c>
      <c r="E67" s="107">
        <f>E46+E57+E63</f>
        <v>290</v>
      </c>
      <c r="F67" s="108">
        <f>F46+F57+F63</f>
        <v>12739</v>
      </c>
      <c r="G67" s="112" t="s">
        <v>1</v>
      </c>
    </row>
    <row r="68" spans="1:3" ht="12.75">
      <c r="A68" s="88"/>
      <c r="B68" s="75"/>
      <c r="C68" s="75"/>
    </row>
    <row r="69" spans="1:3" ht="14.25">
      <c r="A69" s="166" t="s">
        <v>160</v>
      </c>
      <c r="B69" s="75"/>
      <c r="C69" s="75"/>
    </row>
    <row r="70" spans="1:3" ht="14.25">
      <c r="A70" s="290" t="s">
        <v>161</v>
      </c>
      <c r="B70" s="223"/>
      <c r="C70" s="223"/>
    </row>
    <row r="71" spans="1:3" ht="14.25">
      <c r="A71" s="90"/>
      <c r="B71" s="89"/>
      <c r="C71" s="89"/>
    </row>
    <row r="72" spans="1:3" ht="14.25">
      <c r="A72" s="320"/>
      <c r="B72" s="315"/>
      <c r="C72" s="315"/>
    </row>
    <row r="73" spans="1:3" ht="14.25">
      <c r="A73" s="90"/>
      <c r="B73" s="91"/>
      <c r="C73" s="91"/>
    </row>
    <row r="74" spans="1:3" ht="14.25">
      <c r="A74" s="61"/>
      <c r="B74" s="92"/>
      <c r="C74" s="92"/>
    </row>
    <row r="75" spans="1:3" ht="14.25">
      <c r="A75" s="61"/>
      <c r="B75" s="92"/>
      <c r="C75" s="92"/>
    </row>
    <row r="76" spans="1:3" ht="14.25">
      <c r="A76" s="61"/>
      <c r="B76" s="92"/>
      <c r="C76" s="92"/>
    </row>
    <row r="77" spans="1:3" ht="14.25">
      <c r="A77" s="312"/>
      <c r="B77" s="313"/>
      <c r="C77" s="313"/>
    </row>
    <row r="78" spans="1:3" ht="14.25">
      <c r="A78" s="90"/>
      <c r="B78" s="89"/>
      <c r="C78" s="89"/>
    </row>
    <row r="79" spans="1:3" ht="14.25">
      <c r="A79" s="93"/>
      <c r="B79" s="75"/>
      <c r="C79" s="75"/>
    </row>
    <row r="80" spans="1:3" ht="14.25">
      <c r="A80" s="90"/>
      <c r="B80" s="75"/>
      <c r="C80" s="75"/>
    </row>
    <row r="81" spans="1:3" ht="14.25">
      <c r="A81" s="93"/>
      <c r="B81" s="75"/>
      <c r="C81" s="75"/>
    </row>
    <row r="82" spans="1:3" ht="14.25">
      <c r="A82" s="314"/>
      <c r="B82" s="315"/>
      <c r="C82" s="315"/>
    </row>
    <row r="83" spans="1:3" ht="12.75">
      <c r="A83" s="94"/>
      <c r="B83" s="95"/>
      <c r="C83" s="95"/>
    </row>
  </sheetData>
  <mergeCells count="17">
    <mergeCell ref="D1:D2"/>
    <mergeCell ref="C41:C42"/>
    <mergeCell ref="A1:A2"/>
    <mergeCell ref="B1:B2"/>
    <mergeCell ref="C1:C2"/>
    <mergeCell ref="D41:D42"/>
    <mergeCell ref="A77:C77"/>
    <mergeCell ref="A82:C82"/>
    <mergeCell ref="A41:A42"/>
    <mergeCell ref="B41:B42"/>
    <mergeCell ref="A72:C72"/>
    <mergeCell ref="E1:E2"/>
    <mergeCell ref="F1:F2"/>
    <mergeCell ref="G1:G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Tel: +420 271 462 076, +420 271 462 169&amp;Ce-mail: investor.relations@o2.com&amp;R4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36">
      <selection activeCell="G41" sqref="G41:G42"/>
    </sheetView>
  </sheetViews>
  <sheetFormatPr defaultColWidth="9.140625" defaultRowHeight="12.75"/>
  <cols>
    <col min="1" max="1" width="57.28125" style="65" customWidth="1"/>
    <col min="2" max="3" width="8.28125" style="65" customWidth="1"/>
    <col min="4" max="4" width="15.00390625" style="65" customWidth="1"/>
    <col min="5" max="6" width="10.7109375" style="65" customWidth="1"/>
    <col min="7" max="7" width="15.57421875" style="65" customWidth="1"/>
    <col min="8" max="92" width="10.7109375" style="65" customWidth="1"/>
    <col min="93" max="16384" width="46.421875" style="65" customWidth="1"/>
  </cols>
  <sheetData>
    <row r="1" spans="1:7" ht="12.75" customHeight="1">
      <c r="A1" s="316" t="s">
        <v>162</v>
      </c>
      <c r="B1" s="318">
        <v>2004</v>
      </c>
      <c r="C1" s="321">
        <v>2005</v>
      </c>
      <c r="D1" s="299" t="s">
        <v>45</v>
      </c>
      <c r="E1" s="294">
        <v>38625</v>
      </c>
      <c r="F1" s="311">
        <v>38990</v>
      </c>
      <c r="G1" s="299" t="s">
        <v>46</v>
      </c>
    </row>
    <row r="2" spans="1:7" ht="12.75">
      <c r="A2" s="323"/>
      <c r="B2" s="324"/>
      <c r="C2" s="325"/>
      <c r="D2" s="300"/>
      <c r="E2" s="296"/>
      <c r="F2" s="298"/>
      <c r="G2" s="300"/>
    </row>
    <row r="3" spans="1:7" ht="12.75">
      <c r="A3" s="96" t="s">
        <v>113</v>
      </c>
      <c r="B3" s="97">
        <f>SUM(B4:B7)</f>
        <v>111544</v>
      </c>
      <c r="C3" s="98">
        <f>SUM(C4:C7)</f>
        <v>100378</v>
      </c>
      <c r="D3" s="99">
        <f>C3/B3-1</f>
        <v>-0.10010399483611854</v>
      </c>
      <c r="E3" s="97">
        <f>SUM(E4:E7)</f>
        <v>102075.746</v>
      </c>
      <c r="F3" s="98">
        <f>SUM(F4:F7)</f>
        <v>64511</v>
      </c>
      <c r="G3" s="99">
        <f>F3/E3-1</f>
        <v>-0.36800853750312046</v>
      </c>
    </row>
    <row r="4" spans="1:7" ht="12.75">
      <c r="A4" s="66" t="s">
        <v>114</v>
      </c>
      <c r="B4" s="67">
        <v>3085</v>
      </c>
      <c r="C4" s="68">
        <v>1726</v>
      </c>
      <c r="D4" s="69">
        <f>C4/B4-1</f>
        <v>-0.44051863857374396</v>
      </c>
      <c r="E4" s="67">
        <v>1881</v>
      </c>
      <c r="F4" s="68">
        <v>1119</v>
      </c>
      <c r="G4" s="69">
        <f>F4/E4-1</f>
        <v>-0.40510366826156297</v>
      </c>
    </row>
    <row r="5" spans="1:7" ht="12.75" customHeight="1">
      <c r="A5" s="66" t="s">
        <v>115</v>
      </c>
      <c r="B5" s="67">
        <v>78613</v>
      </c>
      <c r="C5" s="68">
        <v>68797</v>
      </c>
      <c r="D5" s="69">
        <f>C5/B5-1</f>
        <v>-0.12486484423695832</v>
      </c>
      <c r="E5" s="67">
        <v>70495.192</v>
      </c>
      <c r="F5" s="68">
        <v>63061</v>
      </c>
      <c r="G5" s="69">
        <f>F5/E5-1</f>
        <v>-0.1054567239138805</v>
      </c>
    </row>
    <row r="6" spans="1:7" ht="12" customHeight="1">
      <c r="A6" s="66" t="s">
        <v>116</v>
      </c>
      <c r="B6" s="67">
        <v>29846</v>
      </c>
      <c r="C6" s="68">
        <v>29855</v>
      </c>
      <c r="D6" s="69">
        <f>C6/B6-1</f>
        <v>0.00030154794612347047</v>
      </c>
      <c r="E6" s="67">
        <v>29699.554</v>
      </c>
      <c r="F6" s="68">
        <v>331</v>
      </c>
      <c r="G6" s="69">
        <f>F6/E6-1</f>
        <v>-0.9888550514933658</v>
      </c>
    </row>
    <row r="7" spans="1:7" ht="12.75" customHeight="1">
      <c r="A7" s="66" t="s">
        <v>117</v>
      </c>
      <c r="B7" s="67">
        <v>0</v>
      </c>
      <c r="C7" s="68">
        <v>0</v>
      </c>
      <c r="D7" s="69">
        <v>0</v>
      </c>
      <c r="E7" s="67">
        <v>0</v>
      </c>
      <c r="F7" s="68">
        <v>0</v>
      </c>
      <c r="G7" s="69">
        <v>0</v>
      </c>
    </row>
    <row r="8" spans="1:7" ht="5.25" customHeight="1">
      <c r="A8" s="66"/>
      <c r="B8" s="67"/>
      <c r="C8" s="68"/>
      <c r="D8" s="70"/>
      <c r="E8" s="67"/>
      <c r="F8" s="68"/>
      <c r="G8" s="70"/>
    </row>
    <row r="9" spans="1:7" ht="12.75">
      <c r="A9" s="100" t="s">
        <v>118</v>
      </c>
      <c r="B9" s="101">
        <f>SUM(B10:B14)</f>
        <v>5747</v>
      </c>
      <c r="C9" s="102">
        <f>SUM(C10:C14)</f>
        <v>7512</v>
      </c>
      <c r="D9" s="103">
        <f>C9/B9-1</f>
        <v>0.30711675656864457</v>
      </c>
      <c r="E9" s="101">
        <f>SUM(E10:E14)</f>
        <v>6755.151</v>
      </c>
      <c r="F9" s="102">
        <f>SUM(F10:F14)</f>
        <v>14029</v>
      </c>
      <c r="G9" s="103">
        <f>F9/E9-1</f>
        <v>1.076785552240061</v>
      </c>
    </row>
    <row r="10" spans="1:7" ht="12.75">
      <c r="A10" s="66" t="s">
        <v>119</v>
      </c>
      <c r="B10" s="67">
        <v>266</v>
      </c>
      <c r="C10" s="68">
        <v>216</v>
      </c>
      <c r="D10" s="69">
        <f>C10/B10-1</f>
        <v>-0.18796992481203012</v>
      </c>
      <c r="E10" s="67">
        <v>216.773</v>
      </c>
      <c r="F10" s="68">
        <v>269</v>
      </c>
      <c r="G10" s="69">
        <f>F10/E10-1</f>
        <v>0.24092945154608736</v>
      </c>
    </row>
    <row r="11" spans="1:7" ht="12.75">
      <c r="A11" s="66" t="s">
        <v>120</v>
      </c>
      <c r="B11" s="67">
        <v>5042</v>
      </c>
      <c r="C11" s="68">
        <v>4937</v>
      </c>
      <c r="D11" s="69">
        <f>C11/B11-1</f>
        <v>-0.0208250694168981</v>
      </c>
      <c r="E11" s="67">
        <v>6455.963</v>
      </c>
      <c r="F11" s="68">
        <v>4490</v>
      </c>
      <c r="G11" s="69">
        <f>F11/E11-1</f>
        <v>-0.3045189385379067</v>
      </c>
    </row>
    <row r="12" spans="1:7" ht="12.75">
      <c r="A12" s="66" t="s">
        <v>121</v>
      </c>
      <c r="B12" s="67">
        <v>0</v>
      </c>
      <c r="C12" s="68">
        <v>0</v>
      </c>
      <c r="D12" s="69">
        <v>0</v>
      </c>
      <c r="E12" s="67">
        <v>0</v>
      </c>
      <c r="F12" s="68">
        <v>0</v>
      </c>
      <c r="G12" s="69">
        <v>0</v>
      </c>
    </row>
    <row r="13" spans="1:7" ht="12.75">
      <c r="A13" s="66" t="s">
        <v>122</v>
      </c>
      <c r="B13" s="67">
        <v>225</v>
      </c>
      <c r="C13" s="68">
        <v>17</v>
      </c>
      <c r="D13" s="69">
        <f>C13/B13-1</f>
        <v>-0.9244444444444444</v>
      </c>
      <c r="E13" s="67">
        <v>27.458</v>
      </c>
      <c r="F13" s="68">
        <v>184</v>
      </c>
      <c r="G13" s="69">
        <f>F13/E13-1</f>
        <v>5.7011435647170225</v>
      </c>
    </row>
    <row r="14" spans="1:7" ht="12.75">
      <c r="A14" s="66" t="s">
        <v>123</v>
      </c>
      <c r="B14" s="67">
        <v>214</v>
      </c>
      <c r="C14" s="68">
        <v>2342</v>
      </c>
      <c r="D14" s="69" t="s">
        <v>1</v>
      </c>
      <c r="E14" s="67">
        <v>54.957</v>
      </c>
      <c r="F14" s="68">
        <v>9086</v>
      </c>
      <c r="G14" s="69" t="s">
        <v>1</v>
      </c>
    </row>
    <row r="15" spans="1:7" ht="7.5" customHeight="1">
      <c r="A15" s="66"/>
      <c r="B15" s="67"/>
      <c r="C15" s="68"/>
      <c r="D15" s="69"/>
      <c r="E15" s="67"/>
      <c r="F15" s="68"/>
      <c r="G15" s="69"/>
    </row>
    <row r="16" spans="1:7" ht="12.75">
      <c r="A16" s="100" t="s">
        <v>124</v>
      </c>
      <c r="B16" s="101">
        <v>0</v>
      </c>
      <c r="C16" s="102">
        <v>360</v>
      </c>
      <c r="D16" s="103" t="s">
        <v>1</v>
      </c>
      <c r="E16" s="101">
        <v>453</v>
      </c>
      <c r="F16" s="102">
        <v>212</v>
      </c>
      <c r="G16" s="103">
        <f>F16/E16-1</f>
        <v>-0.5320088300220751</v>
      </c>
    </row>
    <row r="17" spans="1:7" ht="5.25" customHeight="1">
      <c r="A17" s="71" t="s">
        <v>2</v>
      </c>
      <c r="B17" s="72" t="s">
        <v>2</v>
      </c>
      <c r="C17" s="73" t="s">
        <v>2</v>
      </c>
      <c r="D17" s="74" t="s">
        <v>2</v>
      </c>
      <c r="E17" s="72" t="s">
        <v>2</v>
      </c>
      <c r="F17" s="73" t="s">
        <v>2</v>
      </c>
      <c r="G17" s="74" t="s">
        <v>2</v>
      </c>
    </row>
    <row r="18" spans="1:7" ht="12.75">
      <c r="A18" s="100" t="s">
        <v>125</v>
      </c>
      <c r="B18" s="101">
        <f>B3+B9+B16</f>
        <v>117291</v>
      </c>
      <c r="C18" s="102">
        <f>C3+C9+C16</f>
        <v>108250</v>
      </c>
      <c r="D18" s="103">
        <f>C18/B18-1</f>
        <v>-0.07708178803147725</v>
      </c>
      <c r="E18" s="101">
        <f>E3+E9+E16</f>
        <v>109283.897</v>
      </c>
      <c r="F18" s="102">
        <f>F3+F9+F16</f>
        <v>78752</v>
      </c>
      <c r="G18" s="103">
        <f>F18/E18-1</f>
        <v>-0.2793814810612033</v>
      </c>
    </row>
    <row r="19" spans="1:7" ht="13.5" customHeight="1">
      <c r="A19" s="66"/>
      <c r="B19" s="67"/>
      <c r="C19" s="68"/>
      <c r="D19" s="69"/>
      <c r="E19" s="67"/>
      <c r="F19" s="68"/>
      <c r="G19" s="69"/>
    </row>
    <row r="20" spans="1:7" ht="12.75">
      <c r="A20" s="100" t="s">
        <v>126</v>
      </c>
      <c r="B20" s="104">
        <f>SUM(B21:B22)</f>
        <v>77205</v>
      </c>
      <c r="C20" s="105">
        <f>SUM(C21:C22)</f>
        <v>84374</v>
      </c>
      <c r="D20" s="103">
        <f>C20/B20-1</f>
        <v>0.09285668026682203</v>
      </c>
      <c r="E20" s="104">
        <f>SUM(E21:E22)</f>
        <v>84533</v>
      </c>
      <c r="F20" s="105">
        <f>SUM(F21:F22)</f>
        <v>43532</v>
      </c>
      <c r="G20" s="103">
        <f>F20/E20-1</f>
        <v>-0.48502951510061154</v>
      </c>
    </row>
    <row r="21" spans="1:7" ht="12.75">
      <c r="A21" s="66" t="s">
        <v>127</v>
      </c>
      <c r="B21" s="67">
        <v>77205</v>
      </c>
      <c r="C21" s="68">
        <v>84374</v>
      </c>
      <c r="D21" s="69">
        <v>0</v>
      </c>
      <c r="E21" s="67">
        <v>84533</v>
      </c>
      <c r="F21" s="68">
        <v>43532</v>
      </c>
      <c r="G21" s="69">
        <f>F21/E21-1</f>
        <v>-0.48502951510061154</v>
      </c>
    </row>
    <row r="22" spans="1:7" ht="12.75">
      <c r="A22" s="66" t="s">
        <v>128</v>
      </c>
      <c r="B22" s="67">
        <v>0</v>
      </c>
      <c r="C22" s="68">
        <v>0</v>
      </c>
      <c r="D22" s="69">
        <v>0</v>
      </c>
      <c r="E22" s="67">
        <v>0</v>
      </c>
      <c r="F22" s="68">
        <v>0</v>
      </c>
      <c r="G22" s="69">
        <v>0</v>
      </c>
    </row>
    <row r="23" spans="1:7" ht="6" customHeight="1">
      <c r="A23" s="66"/>
      <c r="B23" s="67"/>
      <c r="C23" s="68"/>
      <c r="D23" s="70"/>
      <c r="E23" s="67"/>
      <c r="F23" s="68"/>
      <c r="G23" s="70"/>
    </row>
    <row r="24" spans="1:7" ht="12.75">
      <c r="A24" s="100" t="s">
        <v>129</v>
      </c>
      <c r="B24" s="104">
        <f>SUM(B25:B28)</f>
        <v>24587</v>
      </c>
      <c r="C24" s="105">
        <f>SUM(C25:C28)</f>
        <v>17575</v>
      </c>
      <c r="D24" s="103">
        <f>C24/B24-1</f>
        <v>-0.28519136128848577</v>
      </c>
      <c r="E24" s="104">
        <f>SUM(E25:E28)</f>
        <v>17897</v>
      </c>
      <c r="F24" s="105">
        <f>SUM(F25:F28)</f>
        <v>14995</v>
      </c>
      <c r="G24" s="103">
        <f>F24/E24-1</f>
        <v>-0.16215008101916517</v>
      </c>
    </row>
    <row r="25" spans="1:7" ht="12.75">
      <c r="A25" s="66" t="s">
        <v>130</v>
      </c>
      <c r="B25" s="75">
        <v>16799</v>
      </c>
      <c r="C25" s="76">
        <v>9324</v>
      </c>
      <c r="D25" s="69">
        <f>C25/B25-1</f>
        <v>-0.44496696231918564</v>
      </c>
      <c r="E25" s="75">
        <v>9760</v>
      </c>
      <c r="F25" s="76">
        <v>9250</v>
      </c>
      <c r="G25" s="69">
        <f>F25/E25-1</f>
        <v>-0.052254098360655754</v>
      </c>
    </row>
    <row r="26" spans="1:7" ht="12.75">
      <c r="A26" s="66" t="s">
        <v>117</v>
      </c>
      <c r="B26" s="75">
        <v>3183</v>
      </c>
      <c r="C26" s="76">
        <v>3409</v>
      </c>
      <c r="D26" s="69">
        <f>C26/B26-1</f>
        <v>0.07100219918316064</v>
      </c>
      <c r="E26" s="75">
        <v>3271</v>
      </c>
      <c r="F26" s="76">
        <v>3136</v>
      </c>
      <c r="G26" s="69">
        <f>F26/E26-1</f>
        <v>-0.041271782329562856</v>
      </c>
    </row>
    <row r="27" spans="1:7" ht="12.75">
      <c r="A27" s="66" t="s">
        <v>131</v>
      </c>
      <c r="B27" s="75">
        <v>2829</v>
      </c>
      <c r="C27" s="76">
        <v>3580</v>
      </c>
      <c r="D27" s="69">
        <f>C27/B27-1</f>
        <v>0.265464828561329</v>
      </c>
      <c r="E27" s="75">
        <v>3489</v>
      </c>
      <c r="F27" s="76">
        <v>1701</v>
      </c>
      <c r="G27" s="69">
        <f>F27/E27-1</f>
        <v>-0.5124677558039552</v>
      </c>
    </row>
    <row r="28" spans="1:7" ht="12.75">
      <c r="A28" s="66" t="s">
        <v>132</v>
      </c>
      <c r="B28" s="75">
        <v>1776</v>
      </c>
      <c r="C28" s="76">
        <v>1262</v>
      </c>
      <c r="D28" s="69">
        <f>C28/B28-1</f>
        <v>-0.2894144144144144</v>
      </c>
      <c r="E28" s="75">
        <v>1377</v>
      </c>
      <c r="F28" s="76">
        <v>908</v>
      </c>
      <c r="G28" s="69">
        <f>F28/E28-1</f>
        <v>-0.3405954974582426</v>
      </c>
    </row>
    <row r="29" spans="1:7" ht="6.75" customHeight="1">
      <c r="A29" s="66"/>
      <c r="B29" s="75"/>
      <c r="C29" s="76"/>
      <c r="D29" s="69"/>
      <c r="E29" s="75"/>
      <c r="F29" s="76"/>
      <c r="G29" s="69"/>
    </row>
    <row r="30" spans="1:7" ht="12.75">
      <c r="A30" s="100" t="s">
        <v>133</v>
      </c>
      <c r="B30" s="104">
        <f>SUM(B31:B34)</f>
        <v>15499</v>
      </c>
      <c r="C30" s="105">
        <f>SUM(C31:C34)</f>
        <v>6301</v>
      </c>
      <c r="D30" s="103">
        <f>C30/B30-1</f>
        <v>-0.5934576424285438</v>
      </c>
      <c r="E30" s="104">
        <f>SUM(E31:E34)</f>
        <v>6854</v>
      </c>
      <c r="F30" s="105">
        <f>SUM(F31:F34)</f>
        <v>20225</v>
      </c>
      <c r="G30" s="103">
        <f>F30/E30-1</f>
        <v>1.9508316311642835</v>
      </c>
    </row>
    <row r="31" spans="1:7" ht="12.75">
      <c r="A31" s="66" t="s">
        <v>130</v>
      </c>
      <c r="B31" s="75">
        <v>9146</v>
      </c>
      <c r="C31" s="76">
        <v>230</v>
      </c>
      <c r="D31" s="69">
        <f>C31/B31-1</f>
        <v>-0.9748523944893943</v>
      </c>
      <c r="E31" s="75">
        <v>2063</v>
      </c>
      <c r="F31" s="76">
        <v>88</v>
      </c>
      <c r="G31" s="69">
        <f>F31/E31-1</f>
        <v>-0.9573436742607853</v>
      </c>
    </row>
    <row r="32" spans="1:7" ht="12.75">
      <c r="A32" s="66" t="s">
        <v>134</v>
      </c>
      <c r="B32" s="75">
        <v>3977</v>
      </c>
      <c r="C32" s="76">
        <v>4149</v>
      </c>
      <c r="D32" s="69">
        <f>C32/B32-1</f>
        <v>0.04324867990947956</v>
      </c>
      <c r="E32" s="75">
        <v>3805</v>
      </c>
      <c r="F32" s="76">
        <v>3665</v>
      </c>
      <c r="G32" s="69">
        <f>F32/E32-1</f>
        <v>-0.036793692509855425</v>
      </c>
    </row>
    <row r="33" spans="1:7" ht="12.75">
      <c r="A33" s="66" t="s">
        <v>135</v>
      </c>
      <c r="B33" s="75">
        <v>736</v>
      </c>
      <c r="C33" s="76">
        <v>249</v>
      </c>
      <c r="D33" s="69">
        <f>C33/B33-1</f>
        <v>-0.6616847826086957</v>
      </c>
      <c r="E33" s="75">
        <v>379</v>
      </c>
      <c r="F33" s="76">
        <v>349</v>
      </c>
      <c r="G33" s="69">
        <f>F33/E33-1</f>
        <v>-0.079155672823219</v>
      </c>
    </row>
    <row r="34" spans="1:7" ht="12.75">
      <c r="A34" s="66" t="s">
        <v>136</v>
      </c>
      <c r="B34" s="75">
        <v>1640</v>
      </c>
      <c r="C34" s="76">
        <v>1673</v>
      </c>
      <c r="D34" s="69">
        <f>C34/B34-1</f>
        <v>0.020121951219512102</v>
      </c>
      <c r="E34" s="75">
        <v>607</v>
      </c>
      <c r="F34" s="76">
        <v>16123</v>
      </c>
      <c r="G34" s="69">
        <f>F34/E34-1</f>
        <v>25.56177924217463</v>
      </c>
    </row>
    <row r="35" spans="1:7" ht="6.75" customHeight="1">
      <c r="A35" s="66"/>
      <c r="B35" s="75"/>
      <c r="C35" s="76"/>
      <c r="D35" s="69"/>
      <c r="E35" s="75"/>
      <c r="F35" s="76"/>
      <c r="G35" s="69"/>
    </row>
    <row r="36" spans="1:7" ht="25.5">
      <c r="A36" s="100" t="s">
        <v>137</v>
      </c>
      <c r="B36" s="104">
        <v>0</v>
      </c>
      <c r="C36" s="105">
        <v>0</v>
      </c>
      <c r="D36" s="103">
        <v>0</v>
      </c>
      <c r="E36" s="104">
        <v>0</v>
      </c>
      <c r="F36" s="105">
        <v>0</v>
      </c>
      <c r="G36" s="103">
        <v>0</v>
      </c>
    </row>
    <row r="37" spans="1:7" ht="6" customHeight="1">
      <c r="A37" s="71" t="s">
        <v>2</v>
      </c>
      <c r="B37" s="72" t="s">
        <v>2</v>
      </c>
      <c r="C37" s="73" t="s">
        <v>2</v>
      </c>
      <c r="D37" s="74" t="s">
        <v>2</v>
      </c>
      <c r="E37" s="72" t="s">
        <v>2</v>
      </c>
      <c r="F37" s="73" t="s">
        <v>2</v>
      </c>
      <c r="G37" s="74" t="s">
        <v>2</v>
      </c>
    </row>
    <row r="38" spans="1:7" ht="12.75">
      <c r="A38" s="106" t="s">
        <v>138</v>
      </c>
      <c r="B38" s="107">
        <f>B20+B24+B30+B36</f>
        <v>117291</v>
      </c>
      <c r="C38" s="108">
        <f>C20+C24+C30+C36</f>
        <v>108250</v>
      </c>
      <c r="D38" s="109">
        <f>C38/B38-1</f>
        <v>-0.07708178803147725</v>
      </c>
      <c r="E38" s="107">
        <f>E20+E24+E30+E36</f>
        <v>109284</v>
      </c>
      <c r="F38" s="108">
        <f>F20+F24+F30+F36</f>
        <v>78752</v>
      </c>
      <c r="G38" s="109">
        <f>F38/E38-1</f>
        <v>-0.2793821602430365</v>
      </c>
    </row>
    <row r="39" spans="1:3" ht="12.75">
      <c r="A39" s="77"/>
      <c r="B39" s="78"/>
      <c r="C39" s="78"/>
    </row>
    <row r="40" spans="1:3" ht="12.75">
      <c r="A40" s="88"/>
      <c r="B40" s="75"/>
      <c r="C40" s="75"/>
    </row>
    <row r="41" spans="1:7" ht="12.75" customHeight="1">
      <c r="A41" s="316" t="s">
        <v>163</v>
      </c>
      <c r="B41" s="318">
        <v>2004</v>
      </c>
      <c r="C41" s="321">
        <v>2005</v>
      </c>
      <c r="D41" s="299" t="s">
        <v>45</v>
      </c>
      <c r="E41" s="294">
        <v>38625</v>
      </c>
      <c r="F41" s="311">
        <v>38990</v>
      </c>
      <c r="G41" s="299" t="s">
        <v>46</v>
      </c>
    </row>
    <row r="42" spans="1:7" ht="12.75">
      <c r="A42" s="323"/>
      <c r="B42" s="324"/>
      <c r="C42" s="325"/>
      <c r="D42" s="300"/>
      <c r="E42" s="296"/>
      <c r="F42" s="298"/>
      <c r="G42" s="300"/>
    </row>
    <row r="43" spans="1:7" ht="12.75">
      <c r="A43" s="96" t="s">
        <v>113</v>
      </c>
      <c r="B43" s="97">
        <f>SUM(B44:B47)</f>
        <v>26884</v>
      </c>
      <c r="C43" s="98">
        <f>SUM(C44:C47)</f>
        <v>25416</v>
      </c>
      <c r="D43" s="99">
        <f>C43/B43-1</f>
        <v>-0.05460496949858651</v>
      </c>
      <c r="E43" s="97">
        <f>SUM(E44:E47)</f>
        <v>24597.515</v>
      </c>
      <c r="F43" s="98">
        <f>SUM(F44:F47)</f>
        <v>23314</v>
      </c>
      <c r="G43" s="99">
        <f>F43/E43-1</f>
        <v>-0.052180677600969005</v>
      </c>
    </row>
    <row r="44" spans="1:7" ht="12.75">
      <c r="A44" s="66" t="s">
        <v>114</v>
      </c>
      <c r="B44" s="67">
        <v>5517</v>
      </c>
      <c r="C44" s="68">
        <v>5884</v>
      </c>
      <c r="D44" s="69">
        <f>C44/B44-1</f>
        <v>0.06652166032263906</v>
      </c>
      <c r="E44" s="67">
        <v>5640</v>
      </c>
      <c r="F44" s="68">
        <v>5880</v>
      </c>
      <c r="G44" s="69">
        <f>F44/E44-1</f>
        <v>0.042553191489361764</v>
      </c>
    </row>
    <row r="45" spans="1:7" ht="12.75" customHeight="1">
      <c r="A45" s="66" t="s">
        <v>115</v>
      </c>
      <c r="B45" s="67">
        <v>21258</v>
      </c>
      <c r="C45" s="68">
        <v>19361</v>
      </c>
      <c r="D45" s="69">
        <f>C45/B45-1</f>
        <v>-0.0892369931319974</v>
      </c>
      <c r="E45" s="67">
        <v>18852.556</v>
      </c>
      <c r="F45" s="68">
        <v>17277</v>
      </c>
      <c r="G45" s="69">
        <f>F45/E45-1</f>
        <v>-0.08357254050856555</v>
      </c>
    </row>
    <row r="46" spans="1:7" ht="12" customHeight="1">
      <c r="A46" s="66" t="s">
        <v>116</v>
      </c>
      <c r="B46" s="67">
        <v>109</v>
      </c>
      <c r="C46" s="68">
        <v>171</v>
      </c>
      <c r="D46" s="69">
        <f>C46/B46-1</f>
        <v>0.5688073394495412</v>
      </c>
      <c r="E46" s="67">
        <v>104.959</v>
      </c>
      <c r="F46" s="68">
        <v>157</v>
      </c>
      <c r="G46" s="69">
        <f>F46/E46-1</f>
        <v>0.4958221781838623</v>
      </c>
    </row>
    <row r="47" spans="1:7" ht="12.75" customHeight="1">
      <c r="A47" s="66" t="s">
        <v>117</v>
      </c>
      <c r="B47" s="67">
        <v>0</v>
      </c>
      <c r="C47" s="68">
        <v>0</v>
      </c>
      <c r="D47" s="69">
        <v>0</v>
      </c>
      <c r="E47" s="67">
        <v>0</v>
      </c>
      <c r="F47" s="68">
        <v>0</v>
      </c>
      <c r="G47" s="69">
        <v>0</v>
      </c>
    </row>
    <row r="48" spans="1:7" ht="5.25" customHeight="1">
      <c r="A48" s="66"/>
      <c r="B48" s="67"/>
      <c r="C48" s="68"/>
      <c r="D48" s="70"/>
      <c r="E48" s="67"/>
      <c r="F48" s="68"/>
      <c r="G48" s="70"/>
    </row>
    <row r="49" spans="1:7" ht="12.75">
      <c r="A49" s="100" t="s">
        <v>118</v>
      </c>
      <c r="B49" s="101">
        <f>SUM(B50:B54)</f>
        <v>4859</v>
      </c>
      <c r="C49" s="102">
        <f>SUM(C50:C54)</f>
        <v>5553</v>
      </c>
      <c r="D49" s="103">
        <f aca="true" t="shared" si="0" ref="D49:D54">C49/B49-1</f>
        <v>0.14282774233381357</v>
      </c>
      <c r="E49" s="101">
        <f>SUM(E50:E54)</f>
        <v>5557.014</v>
      </c>
      <c r="F49" s="102">
        <f>SUM(F50:F54)</f>
        <v>12163</v>
      </c>
      <c r="G49" s="103">
        <f aca="true" t="shared" si="1" ref="G49:G54">F49/E49-1</f>
        <v>1.1887654053057992</v>
      </c>
    </row>
    <row r="50" spans="1:7" ht="12.75">
      <c r="A50" s="66" t="s">
        <v>119</v>
      </c>
      <c r="B50" s="67">
        <v>447</v>
      </c>
      <c r="C50" s="68">
        <v>500</v>
      </c>
      <c r="D50" s="69">
        <f t="shared" si="0"/>
        <v>0.11856823266219241</v>
      </c>
      <c r="E50" s="67">
        <v>301.881</v>
      </c>
      <c r="F50" s="68">
        <v>675</v>
      </c>
      <c r="G50" s="69">
        <f t="shared" si="1"/>
        <v>1.2359804028739805</v>
      </c>
    </row>
    <row r="51" spans="1:7" ht="12.75">
      <c r="A51" s="66" t="s">
        <v>120</v>
      </c>
      <c r="B51" s="67">
        <v>4035</v>
      </c>
      <c r="C51" s="68">
        <v>3699</v>
      </c>
      <c r="D51" s="69">
        <f t="shared" si="0"/>
        <v>-0.083271375464684</v>
      </c>
      <c r="E51" s="67">
        <v>4280.41</v>
      </c>
      <c r="F51" s="68">
        <v>4367</v>
      </c>
      <c r="G51" s="69">
        <f t="shared" si="1"/>
        <v>0.020229370550951975</v>
      </c>
    </row>
    <row r="52" spans="1:7" ht="12.75">
      <c r="A52" s="66" t="s">
        <v>121</v>
      </c>
      <c r="B52" s="67">
        <v>166</v>
      </c>
      <c r="C52" s="68">
        <v>124</v>
      </c>
      <c r="D52" s="69">
        <f t="shared" si="0"/>
        <v>-0.2530120481927711</v>
      </c>
      <c r="E52" s="67">
        <v>278.873</v>
      </c>
      <c r="F52" s="68">
        <v>0</v>
      </c>
      <c r="G52" s="69">
        <f t="shared" si="1"/>
        <v>-1</v>
      </c>
    </row>
    <row r="53" spans="1:7" ht="12.75">
      <c r="A53" s="66" t="s">
        <v>122</v>
      </c>
      <c r="B53" s="67">
        <v>0</v>
      </c>
      <c r="C53" s="68">
        <v>0</v>
      </c>
      <c r="D53" s="69">
        <v>0</v>
      </c>
      <c r="E53" s="67">
        <v>6.837</v>
      </c>
      <c r="F53" s="68">
        <v>0</v>
      </c>
      <c r="G53" s="69">
        <f t="shared" si="1"/>
        <v>-1</v>
      </c>
    </row>
    <row r="54" spans="1:7" ht="12.75">
      <c r="A54" s="66" t="s">
        <v>123</v>
      </c>
      <c r="B54" s="67">
        <v>211</v>
      </c>
      <c r="C54" s="68">
        <v>1230</v>
      </c>
      <c r="D54" s="69">
        <f t="shared" si="0"/>
        <v>4.829383886255924</v>
      </c>
      <c r="E54" s="67">
        <v>689.013</v>
      </c>
      <c r="F54" s="68">
        <v>7121</v>
      </c>
      <c r="G54" s="69">
        <f t="shared" si="1"/>
        <v>9.335073503692962</v>
      </c>
    </row>
    <row r="55" spans="1:7" ht="7.5" customHeight="1">
      <c r="A55" s="66"/>
      <c r="B55" s="67"/>
      <c r="C55" s="68"/>
      <c r="D55" s="69"/>
      <c r="E55" s="67"/>
      <c r="F55" s="68"/>
      <c r="G55" s="69"/>
    </row>
    <row r="56" spans="1:7" ht="12.75">
      <c r="A56" s="100" t="s">
        <v>124</v>
      </c>
      <c r="B56" s="101">
        <v>0</v>
      </c>
      <c r="C56" s="102">
        <v>0</v>
      </c>
      <c r="D56" s="103">
        <v>0</v>
      </c>
      <c r="E56" s="101">
        <v>0</v>
      </c>
      <c r="F56" s="102">
        <v>0</v>
      </c>
      <c r="G56" s="103">
        <v>0</v>
      </c>
    </row>
    <row r="57" spans="1:7" ht="5.25" customHeight="1">
      <c r="A57" s="71" t="s">
        <v>2</v>
      </c>
      <c r="B57" s="72" t="s">
        <v>2</v>
      </c>
      <c r="C57" s="73" t="s">
        <v>2</v>
      </c>
      <c r="D57" s="74" t="s">
        <v>2</v>
      </c>
      <c r="E57" s="72" t="s">
        <v>2</v>
      </c>
      <c r="F57" s="73" t="s">
        <v>2</v>
      </c>
      <c r="G57" s="74" t="s">
        <v>2</v>
      </c>
    </row>
    <row r="58" spans="1:7" ht="12.75">
      <c r="A58" s="100" t="s">
        <v>125</v>
      </c>
      <c r="B58" s="101">
        <f>B43+B49+B56</f>
        <v>31743</v>
      </c>
      <c r="C58" s="102">
        <f>C43+C49+C56</f>
        <v>30969</v>
      </c>
      <c r="D58" s="103">
        <f>C58/B58-1</f>
        <v>-0.02438332860788206</v>
      </c>
      <c r="E58" s="101">
        <f>E43+E49+E56</f>
        <v>30154.529</v>
      </c>
      <c r="F58" s="102">
        <f>F43+F49+F56</f>
        <v>35477</v>
      </c>
      <c r="G58" s="103">
        <f>F58/E58-1</f>
        <v>0.17650652079493612</v>
      </c>
    </row>
    <row r="59" spans="1:7" ht="13.5" customHeight="1">
      <c r="A59" s="66"/>
      <c r="B59" s="67"/>
      <c r="C59" s="68"/>
      <c r="D59" s="69"/>
      <c r="E59" s="67"/>
      <c r="F59" s="68"/>
      <c r="G59" s="69"/>
    </row>
    <row r="60" spans="1:7" ht="12.75">
      <c r="A60" s="100" t="s">
        <v>126</v>
      </c>
      <c r="B60" s="104">
        <f>SUM(B61:B62)</f>
        <v>24448</v>
      </c>
      <c r="C60" s="105">
        <f>SUM(C61:C62)</f>
        <v>22852</v>
      </c>
      <c r="D60" s="103">
        <f>C60/B60-1</f>
        <v>-0.06528141361256545</v>
      </c>
      <c r="E60" s="104">
        <f>SUM(E61:E62)</f>
        <v>22295</v>
      </c>
      <c r="F60" s="105">
        <f>SUM(F61:F62)</f>
        <v>28932</v>
      </c>
      <c r="G60" s="103">
        <f>F60/E60-1</f>
        <v>0.2976900650370038</v>
      </c>
    </row>
    <row r="61" spans="1:7" ht="12.75">
      <c r="A61" s="66" t="s">
        <v>127</v>
      </c>
      <c r="B61" s="67">
        <v>24448</v>
      </c>
      <c r="C61" s="68">
        <v>22852</v>
      </c>
      <c r="D61" s="69">
        <f>C61/B61-1</f>
        <v>-0.06528141361256545</v>
      </c>
      <c r="E61" s="67">
        <v>22295</v>
      </c>
      <c r="F61" s="68">
        <v>28932</v>
      </c>
      <c r="G61" s="69">
        <f>F61/E61-1</f>
        <v>0.2976900650370038</v>
      </c>
    </row>
    <row r="62" spans="1:7" ht="12.75">
      <c r="A62" s="66" t="s">
        <v>128</v>
      </c>
      <c r="B62" s="67">
        <v>0</v>
      </c>
      <c r="C62" s="68">
        <v>0</v>
      </c>
      <c r="D62" s="69">
        <v>0</v>
      </c>
      <c r="E62" s="67">
        <v>0</v>
      </c>
      <c r="F62" s="68">
        <v>0</v>
      </c>
      <c r="G62" s="69">
        <v>0</v>
      </c>
    </row>
    <row r="63" spans="1:7" ht="6" customHeight="1">
      <c r="A63" s="66"/>
      <c r="B63" s="67"/>
      <c r="C63" s="68"/>
      <c r="D63" s="70"/>
      <c r="E63" s="67"/>
      <c r="F63" s="68"/>
      <c r="G63" s="70"/>
    </row>
    <row r="64" spans="1:7" ht="12.75">
      <c r="A64" s="100" t="s">
        <v>129</v>
      </c>
      <c r="B64" s="104">
        <f>SUM(B65:B68)</f>
        <v>1969</v>
      </c>
      <c r="C64" s="105">
        <f>SUM(C65:C68)</f>
        <v>1941</v>
      </c>
      <c r="D64" s="103">
        <f>C64/B64-1</f>
        <v>-0.014220416455053342</v>
      </c>
      <c r="E64" s="104">
        <f>SUM(E65:E68)</f>
        <v>1853</v>
      </c>
      <c r="F64" s="105">
        <f>SUM(F65:F68)</f>
        <v>1503</v>
      </c>
      <c r="G64" s="103">
        <f>F64/E64-1</f>
        <v>-0.18888289260658386</v>
      </c>
    </row>
    <row r="65" spans="1:7" ht="12.75">
      <c r="A65" s="66" t="s">
        <v>130</v>
      </c>
      <c r="B65" s="75">
        <v>0</v>
      </c>
      <c r="C65" s="76">
        <v>0</v>
      </c>
      <c r="D65" s="69">
        <v>0</v>
      </c>
      <c r="E65" s="75">
        <v>0</v>
      </c>
      <c r="F65" s="76">
        <v>0</v>
      </c>
      <c r="G65" s="69">
        <v>0</v>
      </c>
    </row>
    <row r="66" spans="1:7" ht="12.75">
      <c r="A66" s="66" t="s">
        <v>117</v>
      </c>
      <c r="B66" s="75">
        <v>1955</v>
      </c>
      <c r="C66" s="76">
        <v>1926</v>
      </c>
      <c r="D66" s="69">
        <f>C66/B66-1</f>
        <v>-0.014833759590792805</v>
      </c>
      <c r="E66" s="75">
        <v>1836</v>
      </c>
      <c r="F66" s="76">
        <v>1492</v>
      </c>
      <c r="G66" s="69">
        <f>F66/E66-1</f>
        <v>-0.18736383442265792</v>
      </c>
    </row>
    <row r="67" spans="1:7" ht="12.75">
      <c r="A67" s="66" t="s">
        <v>131</v>
      </c>
      <c r="B67" s="75">
        <v>0</v>
      </c>
      <c r="C67" s="76">
        <v>13</v>
      </c>
      <c r="D67" s="69" t="s">
        <v>1</v>
      </c>
      <c r="E67" s="75">
        <v>15</v>
      </c>
      <c r="F67" s="76">
        <v>8</v>
      </c>
      <c r="G67" s="69">
        <v>0</v>
      </c>
    </row>
    <row r="68" spans="1:7" ht="12.75">
      <c r="A68" s="66" t="s">
        <v>132</v>
      </c>
      <c r="B68" s="75">
        <v>14</v>
      </c>
      <c r="C68" s="76">
        <v>2</v>
      </c>
      <c r="D68" s="69">
        <f>C68/B68-1</f>
        <v>-0.8571428571428572</v>
      </c>
      <c r="E68" s="75">
        <v>2</v>
      </c>
      <c r="F68" s="76">
        <v>3</v>
      </c>
      <c r="G68" s="69" t="s">
        <v>1</v>
      </c>
    </row>
    <row r="69" spans="1:7" ht="6.75" customHeight="1">
      <c r="A69" s="66"/>
      <c r="B69" s="75"/>
      <c r="C69" s="76"/>
      <c r="D69" s="69"/>
      <c r="E69" s="75"/>
      <c r="F69" s="76"/>
      <c r="G69" s="69"/>
    </row>
    <row r="70" spans="1:7" ht="12.75">
      <c r="A70" s="100" t="s">
        <v>133</v>
      </c>
      <c r="B70" s="104">
        <f>SUM(B71:B74)</f>
        <v>5326</v>
      </c>
      <c r="C70" s="105">
        <f>SUM(C71:C74)</f>
        <v>6176</v>
      </c>
      <c r="D70" s="103">
        <f>C70/B70-1</f>
        <v>0.1595944423582425</v>
      </c>
      <c r="E70" s="104">
        <f>SUM(E71:E74)</f>
        <v>6007</v>
      </c>
      <c r="F70" s="105">
        <f>SUM(F71:F74)</f>
        <v>5042</v>
      </c>
      <c r="G70" s="103">
        <f>F70/E70-1</f>
        <v>-0.16064591310138177</v>
      </c>
    </row>
    <row r="71" spans="1:7" ht="12.75">
      <c r="A71" s="66" t="s">
        <v>130</v>
      </c>
      <c r="B71" s="75">
        <v>31</v>
      </c>
      <c r="C71" s="76">
        <v>77</v>
      </c>
      <c r="D71" s="69">
        <f>C71/B71-1</f>
        <v>1.4838709677419355</v>
      </c>
      <c r="E71" s="75">
        <v>8</v>
      </c>
      <c r="F71" s="76">
        <v>0</v>
      </c>
      <c r="G71" s="69">
        <f>F71/E71-1</f>
        <v>-1</v>
      </c>
    </row>
    <row r="72" spans="1:7" ht="12.75">
      <c r="A72" s="66" t="s">
        <v>134</v>
      </c>
      <c r="B72" s="75">
        <v>3063</v>
      </c>
      <c r="C72" s="76">
        <v>4372</v>
      </c>
      <c r="D72" s="69">
        <f>C72/B72-1</f>
        <v>0.4273587985634999</v>
      </c>
      <c r="E72" s="75">
        <v>2833</v>
      </c>
      <c r="F72" s="76">
        <v>3125</v>
      </c>
      <c r="G72" s="69">
        <f>F72/E72-1</f>
        <v>0.1030709495234734</v>
      </c>
    </row>
    <row r="73" spans="1:7" ht="12.75">
      <c r="A73" s="66" t="s">
        <v>135</v>
      </c>
      <c r="B73" s="75">
        <v>0</v>
      </c>
      <c r="C73" s="76">
        <v>0</v>
      </c>
      <c r="D73" s="69">
        <v>0</v>
      </c>
      <c r="E73" s="75">
        <v>0</v>
      </c>
      <c r="F73" s="76">
        <v>171</v>
      </c>
      <c r="G73" s="69" t="s">
        <v>1</v>
      </c>
    </row>
    <row r="74" spans="1:7" ht="12.75">
      <c r="A74" s="66" t="s">
        <v>136</v>
      </c>
      <c r="B74" s="75">
        <v>2232</v>
      </c>
      <c r="C74" s="76">
        <v>1727</v>
      </c>
      <c r="D74" s="69">
        <f>C74/B74-1</f>
        <v>-0.22625448028673834</v>
      </c>
      <c r="E74" s="75">
        <v>3166</v>
      </c>
      <c r="F74" s="76">
        <v>1746</v>
      </c>
      <c r="G74" s="69">
        <f>F74/E74-1</f>
        <v>-0.44851547694251426</v>
      </c>
    </row>
    <row r="75" spans="1:7" ht="6.75" customHeight="1">
      <c r="A75" s="66"/>
      <c r="B75" s="75"/>
      <c r="C75" s="76"/>
      <c r="D75" s="69"/>
      <c r="E75" s="75"/>
      <c r="F75" s="76"/>
      <c r="G75" s="69"/>
    </row>
    <row r="76" spans="1:7" ht="25.5">
      <c r="A76" s="100" t="s">
        <v>137</v>
      </c>
      <c r="B76" s="104">
        <v>0</v>
      </c>
      <c r="C76" s="105">
        <v>0</v>
      </c>
      <c r="D76" s="103">
        <v>0</v>
      </c>
      <c r="E76" s="104">
        <v>0</v>
      </c>
      <c r="F76" s="105">
        <v>0</v>
      </c>
      <c r="G76" s="103">
        <v>0</v>
      </c>
    </row>
    <row r="77" spans="1:7" ht="6" customHeight="1">
      <c r="A77" s="71" t="s">
        <v>2</v>
      </c>
      <c r="B77" s="72" t="s">
        <v>2</v>
      </c>
      <c r="C77" s="73" t="s">
        <v>2</v>
      </c>
      <c r="D77" s="74" t="s">
        <v>2</v>
      </c>
      <c r="E77" s="72" t="s">
        <v>2</v>
      </c>
      <c r="F77" s="73" t="s">
        <v>2</v>
      </c>
      <c r="G77" s="74" t="s">
        <v>2</v>
      </c>
    </row>
    <row r="78" spans="1:7" ht="12.75">
      <c r="A78" s="106" t="s">
        <v>138</v>
      </c>
      <c r="B78" s="107">
        <f>B60+B64+B70+B76</f>
        <v>31743</v>
      </c>
      <c r="C78" s="108">
        <f>C60+C64+C70+C76</f>
        <v>30969</v>
      </c>
      <c r="D78" s="109">
        <f>C78/B78-1</f>
        <v>-0.02438332860788206</v>
      </c>
      <c r="E78" s="107">
        <f>E60+E64+E70+E76</f>
        <v>30155</v>
      </c>
      <c r="F78" s="108">
        <f>F60+F64+F70+F76</f>
        <v>35477</v>
      </c>
      <c r="G78" s="109">
        <f>F78/E78-1</f>
        <v>0.17648814458630402</v>
      </c>
    </row>
  </sheetData>
  <mergeCells count="14">
    <mergeCell ref="F1:F2"/>
    <mergeCell ref="G1:G2"/>
    <mergeCell ref="A41:A42"/>
    <mergeCell ref="B41:B42"/>
    <mergeCell ref="C41:C42"/>
    <mergeCell ref="E1:E2"/>
    <mergeCell ref="D1:D2"/>
    <mergeCell ref="A1:A2"/>
    <mergeCell ref="B1:B2"/>
    <mergeCell ref="C1:C2"/>
    <mergeCell ref="D41:D4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9" r:id="rId1"/>
  <headerFooter alignWithMargins="0">
    <oddHeader>&amp;L&amp;"Arial,tučné"&amp;14Telefónica O2 Czech Republic - FINANČNÍ A PROVOZNÍ VÝSLEDKY&amp;R27. října 2007</oddHeader>
    <oddFooter>&amp;L&amp;"Arial,tučné"Investor Relations&amp;"Arial,obyčejné"
Tel: +420 271 462 076, +420 271 462 169&amp;Ce-mail: investor.relations@o2.com&amp;R5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82"/>
  <sheetViews>
    <sheetView showGridLines="0" zoomScaleSheetLayoutView="75" workbookViewId="0" topLeftCell="A48">
      <selection activeCell="A70" sqref="A70"/>
    </sheetView>
  </sheetViews>
  <sheetFormatPr defaultColWidth="9.140625" defaultRowHeight="12.75"/>
  <cols>
    <col min="1" max="1" width="51.7109375" style="113" customWidth="1"/>
    <col min="2" max="2" width="9.57421875" style="113" customWidth="1"/>
    <col min="3" max="3" width="9.00390625" style="113" customWidth="1"/>
    <col min="4" max="4" width="15.00390625" style="113" customWidth="1"/>
    <col min="5" max="5" width="9.421875" style="113" customWidth="1"/>
    <col min="6" max="6" width="11.57421875" style="113" bestFit="1" customWidth="1"/>
    <col min="7" max="7" width="15.00390625" style="113" customWidth="1"/>
    <col min="8" max="16384" width="9.140625" style="113" customWidth="1"/>
  </cols>
  <sheetData>
    <row r="1" spans="1:7" ht="12.75" customHeight="1">
      <c r="A1" s="326" t="s">
        <v>164</v>
      </c>
      <c r="B1" s="126"/>
      <c r="C1" s="120"/>
      <c r="D1" s="299" t="s">
        <v>44</v>
      </c>
      <c r="E1" s="329" t="s">
        <v>10</v>
      </c>
      <c r="F1" s="338" t="s">
        <v>11</v>
      </c>
      <c r="G1" s="299" t="s">
        <v>46</v>
      </c>
    </row>
    <row r="2" spans="1:7" ht="12.75">
      <c r="A2" s="327"/>
      <c r="B2" s="127">
        <v>2004</v>
      </c>
      <c r="C2" s="121">
        <v>2005</v>
      </c>
      <c r="D2" s="300"/>
      <c r="E2" s="330"/>
      <c r="F2" s="339"/>
      <c r="G2" s="300"/>
    </row>
    <row r="3" spans="1:7" ht="12.75">
      <c r="A3" s="188" t="s">
        <v>165</v>
      </c>
      <c r="B3" s="189">
        <f>B4+B11</f>
        <v>3966.5600000000004</v>
      </c>
      <c r="C3" s="190">
        <f>C4+C11</f>
        <v>3575.9289999999996</v>
      </c>
      <c r="D3" s="191">
        <f aca="true" t="shared" si="0" ref="D3:D9">C3/B3-1</f>
        <v>-0.09848105159130349</v>
      </c>
      <c r="E3" s="192">
        <f>E4+E11</f>
        <v>3679.7</v>
      </c>
      <c r="F3" s="193">
        <f>F4+F11</f>
        <v>3179.984</v>
      </c>
      <c r="G3" s="191">
        <f aca="true" t="shared" si="1" ref="G3:G9">F3/E3-1</f>
        <v>-0.1358034622387695</v>
      </c>
    </row>
    <row r="4" spans="1:7" ht="12.75" customHeight="1">
      <c r="A4" s="234" t="s">
        <v>166</v>
      </c>
      <c r="B4" s="245">
        <f>B5+B6+B10</f>
        <v>3937.4080000000004</v>
      </c>
      <c r="C4" s="246">
        <f>C5+C6+C10</f>
        <v>3513.6369999999997</v>
      </c>
      <c r="D4" s="117">
        <f t="shared" si="0"/>
        <v>-0.10762689566334005</v>
      </c>
      <c r="E4" s="247">
        <f>E5+E6+E10</f>
        <v>3623.5</v>
      </c>
      <c r="F4" s="243">
        <f>F5+F6+F10</f>
        <v>3094.384</v>
      </c>
      <c r="G4" s="117">
        <f t="shared" si="1"/>
        <v>-0.1460234579826135</v>
      </c>
    </row>
    <row r="5" spans="1:7" ht="14.25">
      <c r="A5" s="235" t="s">
        <v>167</v>
      </c>
      <c r="B5" s="131">
        <v>3184.856</v>
      </c>
      <c r="C5" s="132">
        <v>2908</v>
      </c>
      <c r="D5" s="116">
        <f t="shared" si="0"/>
        <v>-0.08692889097654655</v>
      </c>
      <c r="E5" s="170">
        <v>3003</v>
      </c>
      <c r="F5" s="134">
        <v>2537</v>
      </c>
      <c r="G5" s="116">
        <f t="shared" si="1"/>
        <v>-0.15517815517815514</v>
      </c>
    </row>
    <row r="6" spans="1:7" ht="12.75" customHeight="1">
      <c r="A6" s="235" t="s">
        <v>168</v>
      </c>
      <c r="B6" s="131">
        <f>B7+B8+B9</f>
        <v>752.5519999999999</v>
      </c>
      <c r="C6" s="132">
        <f>C7+C8+C9</f>
        <v>605.637</v>
      </c>
      <c r="D6" s="116">
        <f t="shared" si="0"/>
        <v>-0.19522238994780428</v>
      </c>
      <c r="E6" s="170">
        <f>E7+E8+E9</f>
        <v>620.5</v>
      </c>
      <c r="F6" s="134">
        <f>F7+F8+F9</f>
        <v>554.584</v>
      </c>
      <c r="G6" s="116">
        <f t="shared" si="1"/>
        <v>-0.10623045930701058</v>
      </c>
    </row>
    <row r="7" spans="1:7" ht="12.75">
      <c r="A7" s="236" t="s">
        <v>169</v>
      </c>
      <c r="B7" s="131">
        <v>658.776</v>
      </c>
      <c r="C7" s="132">
        <v>366.936</v>
      </c>
      <c r="D7" s="116">
        <f t="shared" si="0"/>
        <v>-0.44300338810157014</v>
      </c>
      <c r="E7" s="170">
        <v>431.2</v>
      </c>
      <c r="F7" s="134">
        <v>178.584</v>
      </c>
      <c r="G7" s="116">
        <f t="shared" si="1"/>
        <v>-0.5858441558441558</v>
      </c>
    </row>
    <row r="8" spans="1:8" ht="14.25">
      <c r="A8" s="236" t="s">
        <v>170</v>
      </c>
      <c r="B8" s="129">
        <v>79.596</v>
      </c>
      <c r="C8" s="130">
        <v>225.70100000000002</v>
      </c>
      <c r="D8" s="116">
        <f t="shared" si="0"/>
        <v>1.8355821900598022</v>
      </c>
      <c r="E8" s="169">
        <v>176</v>
      </c>
      <c r="F8" s="134">
        <v>363.9</v>
      </c>
      <c r="G8" s="116">
        <f t="shared" si="1"/>
        <v>1.0676136363636362</v>
      </c>
      <c r="H8" s="233"/>
    </row>
    <row r="9" spans="1:7" ht="14.25">
      <c r="A9" s="236" t="s">
        <v>171</v>
      </c>
      <c r="B9" s="131">
        <v>14.18</v>
      </c>
      <c r="C9" s="132">
        <v>13</v>
      </c>
      <c r="D9" s="116">
        <f t="shared" si="0"/>
        <v>-0.08321579689703806</v>
      </c>
      <c r="E9" s="170">
        <v>13.3</v>
      </c>
      <c r="F9" s="134">
        <v>12.1</v>
      </c>
      <c r="G9" s="116">
        <f t="shared" si="1"/>
        <v>-0.09022556390977454</v>
      </c>
    </row>
    <row r="10" spans="1:7" ht="12.75" customHeight="1">
      <c r="A10" s="235" t="s">
        <v>172</v>
      </c>
      <c r="B10" s="133">
        <v>0</v>
      </c>
      <c r="C10" s="134">
        <v>0</v>
      </c>
      <c r="D10" s="118" t="s">
        <v>1</v>
      </c>
      <c r="E10" s="171">
        <v>0</v>
      </c>
      <c r="F10" s="175">
        <v>2.8</v>
      </c>
      <c r="G10" s="118" t="s">
        <v>1</v>
      </c>
    </row>
    <row r="11" spans="1:7" ht="12.75">
      <c r="A11" s="234" t="s">
        <v>173</v>
      </c>
      <c r="B11" s="242">
        <f>B12+B13+B14</f>
        <v>29.152</v>
      </c>
      <c r="C11" s="243">
        <f>C12+C13+C14</f>
        <v>62.292</v>
      </c>
      <c r="D11" s="117">
        <f>C11/B11-1</f>
        <v>1.136800219538968</v>
      </c>
      <c r="E11" s="244">
        <f>E12+E13+E14</f>
        <v>56.2</v>
      </c>
      <c r="F11" s="243">
        <f>F12+F13+F14</f>
        <v>85.6</v>
      </c>
      <c r="G11" s="117">
        <f>F11/E11-1</f>
        <v>0.5231316725978645</v>
      </c>
    </row>
    <row r="12" spans="1:7" ht="12.75" customHeight="1">
      <c r="A12" s="235" t="s">
        <v>174</v>
      </c>
      <c r="B12" s="133">
        <v>0</v>
      </c>
      <c r="C12" s="134">
        <v>6.951</v>
      </c>
      <c r="D12" s="118" t="s">
        <v>1</v>
      </c>
      <c r="E12" s="171">
        <v>4.5</v>
      </c>
      <c r="F12" s="134">
        <v>15.8</v>
      </c>
      <c r="G12" s="118" t="s">
        <v>1</v>
      </c>
    </row>
    <row r="13" spans="1:9" ht="12.75" customHeight="1">
      <c r="A13" s="235" t="s">
        <v>175</v>
      </c>
      <c r="B13" s="237">
        <v>22.026</v>
      </c>
      <c r="C13" s="238">
        <v>48.465</v>
      </c>
      <c r="D13" s="239">
        <f>C13/B13-1</f>
        <v>1.2003541269408884</v>
      </c>
      <c r="E13" s="240">
        <v>45</v>
      </c>
      <c r="F13" s="132">
        <v>63</v>
      </c>
      <c r="G13" s="241">
        <f>F13/E13-1</f>
        <v>0.3999999999999999</v>
      </c>
      <c r="H13" s="233"/>
      <c r="I13" s="233"/>
    </row>
    <row r="14" spans="1:8" ht="12.75" customHeight="1">
      <c r="A14" s="235" t="s">
        <v>176</v>
      </c>
      <c r="B14" s="133">
        <v>7.126</v>
      </c>
      <c r="C14" s="134">
        <v>6.876</v>
      </c>
      <c r="D14" s="239">
        <f>C14/B14-1</f>
        <v>-0.03508279539713721</v>
      </c>
      <c r="E14" s="171">
        <v>6.7</v>
      </c>
      <c r="F14" s="134">
        <v>6.8</v>
      </c>
      <c r="G14" s="116">
        <f>F14/E14-1</f>
        <v>0.014925373134328401</v>
      </c>
      <c r="H14" s="122"/>
    </row>
    <row r="15" spans="1:7" ht="3.75" customHeight="1">
      <c r="A15" s="128"/>
      <c r="B15" s="133"/>
      <c r="C15" s="134"/>
      <c r="D15" s="116"/>
      <c r="E15" s="171"/>
      <c r="F15" s="134"/>
      <c r="G15" s="116"/>
    </row>
    <row r="16" spans="1:9" ht="12.75">
      <c r="A16" s="194" t="s">
        <v>177</v>
      </c>
      <c r="B16" s="196">
        <v>9044.993</v>
      </c>
      <c r="C16" s="197">
        <f>SUM(C17:C22)</f>
        <v>6406.033</v>
      </c>
      <c r="D16" s="198">
        <f aca="true" t="shared" si="2" ref="D16:D22">C16/B16-1</f>
        <v>-0.2917592086583152</v>
      </c>
      <c r="E16" s="199">
        <f>SUM(E17:E22)</f>
        <v>4996.400000000001</v>
      </c>
      <c r="F16" s="200">
        <f>SUM(F17:F22)</f>
        <v>3530.1</v>
      </c>
      <c r="G16" s="198">
        <f aca="true" t="shared" si="3" ref="G16:G22">F16/E16-1</f>
        <v>-0.29347129933552163</v>
      </c>
      <c r="I16" s="122"/>
    </row>
    <row r="17" spans="1:7" ht="12.75">
      <c r="A17" s="128" t="s">
        <v>178</v>
      </c>
      <c r="B17" s="131">
        <v>2599.841</v>
      </c>
      <c r="C17" s="132">
        <v>2129.534</v>
      </c>
      <c r="D17" s="116">
        <f t="shared" si="2"/>
        <v>-0.18089837032341582</v>
      </c>
      <c r="E17" s="170">
        <v>1608.5</v>
      </c>
      <c r="F17" s="134">
        <v>1360.5</v>
      </c>
      <c r="G17" s="116">
        <f t="shared" si="3"/>
        <v>-0.15418091389493316</v>
      </c>
    </row>
    <row r="18" spans="1:7" ht="12.75">
      <c r="A18" s="128" t="s">
        <v>179</v>
      </c>
      <c r="B18" s="131">
        <v>749.709</v>
      </c>
      <c r="C18" s="132">
        <v>699.194</v>
      </c>
      <c r="D18" s="116">
        <f t="shared" si="2"/>
        <v>-0.06737947657024257</v>
      </c>
      <c r="E18" s="170">
        <v>514.8</v>
      </c>
      <c r="F18" s="134">
        <v>529.1</v>
      </c>
      <c r="G18" s="116">
        <f t="shared" si="3"/>
        <v>0.0277777777777779</v>
      </c>
    </row>
    <row r="19" spans="1:7" ht="12.75">
      <c r="A19" s="128" t="s">
        <v>180</v>
      </c>
      <c r="B19" s="131">
        <v>141.004</v>
      </c>
      <c r="C19" s="132">
        <v>130.291</v>
      </c>
      <c r="D19" s="116">
        <f t="shared" si="2"/>
        <v>-0.07597656804062292</v>
      </c>
      <c r="E19" s="170">
        <v>98.2</v>
      </c>
      <c r="F19" s="134">
        <v>94.3</v>
      </c>
      <c r="G19" s="116">
        <f t="shared" si="3"/>
        <v>-0.03971486761710796</v>
      </c>
    </row>
    <row r="20" spans="1:7" ht="12.75">
      <c r="A20" s="128" t="s">
        <v>181</v>
      </c>
      <c r="B20" s="131">
        <v>398.967</v>
      </c>
      <c r="C20" s="132">
        <v>354.782</v>
      </c>
      <c r="D20" s="116">
        <f t="shared" si="2"/>
        <v>-0.11074850802196679</v>
      </c>
      <c r="E20" s="170">
        <v>269.9</v>
      </c>
      <c r="F20" s="134">
        <v>248</v>
      </c>
      <c r="G20" s="116">
        <f t="shared" si="3"/>
        <v>-0.08114116339384947</v>
      </c>
    </row>
    <row r="21" spans="1:7" ht="12.75">
      <c r="A21" s="128" t="s">
        <v>182</v>
      </c>
      <c r="B21" s="131">
        <v>4835.267</v>
      </c>
      <c r="C21" s="132">
        <v>2817.991</v>
      </c>
      <c r="D21" s="116">
        <f t="shared" si="2"/>
        <v>-0.41720053928769596</v>
      </c>
      <c r="E21" s="170">
        <v>2299.7</v>
      </c>
      <c r="F21" s="134">
        <v>989.4</v>
      </c>
      <c r="G21" s="116">
        <f t="shared" si="3"/>
        <v>-0.5697699699960864</v>
      </c>
    </row>
    <row r="22" spans="1:7" ht="12.75">
      <c r="A22" s="128" t="s">
        <v>183</v>
      </c>
      <c r="B22" s="131">
        <v>320.205</v>
      </c>
      <c r="C22" s="132">
        <v>274.241</v>
      </c>
      <c r="D22" s="116">
        <f t="shared" si="2"/>
        <v>-0.14354554113770868</v>
      </c>
      <c r="E22" s="170">
        <v>205.3</v>
      </c>
      <c r="F22" s="134">
        <v>308.8</v>
      </c>
      <c r="G22" s="116">
        <f t="shared" si="3"/>
        <v>0.5041402825133949</v>
      </c>
    </row>
    <row r="23" spans="1:7" ht="3" customHeight="1">
      <c r="A23" s="128"/>
      <c r="B23" s="133"/>
      <c r="C23" s="134"/>
      <c r="D23" s="116"/>
      <c r="E23" s="171"/>
      <c r="F23" s="134"/>
      <c r="G23" s="116"/>
    </row>
    <row r="24" spans="1:7" ht="13.5" customHeight="1">
      <c r="A24" s="194" t="s">
        <v>184</v>
      </c>
      <c r="B24" s="201">
        <f>B25+B26</f>
        <v>1873</v>
      </c>
      <c r="C24" s="195">
        <f>C25+C26</f>
        <v>1964</v>
      </c>
      <c r="D24" s="202">
        <f>C24/B24-1</f>
        <v>0.04858515750133474</v>
      </c>
      <c r="E24" s="203">
        <f>E25+E26</f>
        <v>1460</v>
      </c>
      <c r="F24" s="195">
        <f>F25+F26</f>
        <v>1438</v>
      </c>
      <c r="G24" s="202">
        <f>F24/E24-1</f>
        <v>-0.015068493150684925</v>
      </c>
    </row>
    <row r="25" spans="1:7" ht="12.75">
      <c r="A25" s="128" t="s">
        <v>185</v>
      </c>
      <c r="B25" s="131">
        <v>1697</v>
      </c>
      <c r="C25" s="132">
        <v>1765</v>
      </c>
      <c r="D25" s="116">
        <f>C25/B25-1</f>
        <v>0.04007071302298182</v>
      </c>
      <c r="E25" s="170">
        <v>1304</v>
      </c>
      <c r="F25" s="134">
        <v>1277</v>
      </c>
      <c r="G25" s="116">
        <f>F25/E25-1</f>
        <v>-0.020705521472392685</v>
      </c>
    </row>
    <row r="26" spans="1:7" ht="12.75">
      <c r="A26" s="128" t="s">
        <v>186</v>
      </c>
      <c r="B26" s="131">
        <v>176</v>
      </c>
      <c r="C26" s="132">
        <v>199</v>
      </c>
      <c r="D26" s="116">
        <f>C26/B26-1</f>
        <v>0.13068181818181812</v>
      </c>
      <c r="E26" s="170">
        <v>156</v>
      </c>
      <c r="F26" s="134">
        <v>161</v>
      </c>
      <c r="G26" s="116">
        <f>F26/E26-1</f>
        <v>0.03205128205128216</v>
      </c>
    </row>
    <row r="27" spans="1:7" ht="3.75" customHeight="1">
      <c r="A27" s="128"/>
      <c r="B27" s="64"/>
      <c r="C27" s="135"/>
      <c r="D27" s="116"/>
      <c r="E27" s="171"/>
      <c r="F27" s="134"/>
      <c r="G27" s="116"/>
    </row>
    <row r="28" spans="1:7" ht="16.5" customHeight="1">
      <c r="A28" s="128" t="s">
        <v>201</v>
      </c>
      <c r="B28" s="248" t="s">
        <v>9</v>
      </c>
      <c r="C28" s="137">
        <f>(C16+C24)/((C5+B5)/2)/12*1000</f>
        <v>228.95756932381136</v>
      </c>
      <c r="D28" s="118" t="s">
        <v>1</v>
      </c>
      <c r="E28" s="170">
        <f>(E16+E24)/((E5+B5)/2)/9*1000</f>
        <v>231.86634523420642</v>
      </c>
      <c r="F28" s="137">
        <f>(F16+F24)/((F5+C5)/2)/9*1000</f>
        <v>202.75890215284156</v>
      </c>
      <c r="G28" s="119">
        <f>F28/E28-1</f>
        <v>-0.12553543746059248</v>
      </c>
    </row>
    <row r="29" spans="1:7" ht="12.75">
      <c r="A29" s="128"/>
      <c r="B29" s="124"/>
      <c r="C29" s="125"/>
      <c r="D29" s="141"/>
      <c r="E29" s="172"/>
      <c r="F29" s="173"/>
      <c r="G29" s="174"/>
    </row>
    <row r="30" spans="1:7" ht="12.75" customHeight="1">
      <c r="A30" s="326" t="s">
        <v>187</v>
      </c>
      <c r="B30" s="333">
        <v>2004</v>
      </c>
      <c r="C30" s="331">
        <v>2005</v>
      </c>
      <c r="D30" s="299" t="s">
        <v>44</v>
      </c>
      <c r="E30" s="329" t="s">
        <v>10</v>
      </c>
      <c r="F30" s="336" t="s">
        <v>11</v>
      </c>
      <c r="G30" s="299" t="s">
        <v>46</v>
      </c>
    </row>
    <row r="31" spans="1:7" ht="12.75">
      <c r="A31" s="328"/>
      <c r="B31" s="334"/>
      <c r="C31" s="332"/>
      <c r="D31" s="300"/>
      <c r="E31" s="335"/>
      <c r="F31" s="337"/>
      <c r="G31" s="300"/>
    </row>
    <row r="32" spans="1:7" ht="14.25">
      <c r="A32" s="291" t="s">
        <v>202</v>
      </c>
      <c r="B32" s="209">
        <f>B33+B34</f>
        <v>4394</v>
      </c>
      <c r="C32" s="210">
        <f>C33+C34</f>
        <v>4676</v>
      </c>
      <c r="D32" s="211">
        <f aca="true" t="shared" si="4" ref="D32:D38">C32/B32-1</f>
        <v>0.06417842512517069</v>
      </c>
      <c r="E32" s="204">
        <f>E33+E34</f>
        <v>4488.947</v>
      </c>
      <c r="F32" s="205">
        <f>F33+F34</f>
        <v>4760</v>
      </c>
      <c r="G32" s="212">
        <f>F32/E32-1</f>
        <v>0.0603823123774907</v>
      </c>
    </row>
    <row r="33" spans="1:7" ht="14.25">
      <c r="A33" s="142" t="s">
        <v>203</v>
      </c>
      <c r="B33" s="159">
        <v>1058</v>
      </c>
      <c r="C33" s="160">
        <v>1546</v>
      </c>
      <c r="D33" s="116">
        <f t="shared" si="4"/>
        <v>0.46124763705103966</v>
      </c>
      <c r="E33" s="143">
        <v>1387.623</v>
      </c>
      <c r="F33" s="160">
        <v>1782</v>
      </c>
      <c r="G33" s="185">
        <f>F33/E33-1</f>
        <v>0.28421048080062095</v>
      </c>
    </row>
    <row r="34" spans="1:7" ht="14.25">
      <c r="A34" s="142" t="s">
        <v>204</v>
      </c>
      <c r="B34" s="165">
        <v>3336</v>
      </c>
      <c r="C34" s="137">
        <v>3130</v>
      </c>
      <c r="D34" s="116">
        <f t="shared" si="4"/>
        <v>-0.06175059952038364</v>
      </c>
      <c r="E34" s="143">
        <v>3101.324</v>
      </c>
      <c r="F34" s="160">
        <v>2978</v>
      </c>
      <c r="G34" s="185">
        <f>F34/E34-1</f>
        <v>-0.03976495200114538</v>
      </c>
    </row>
    <row r="35" spans="1:7" ht="5.25" customHeight="1">
      <c r="A35" s="142"/>
      <c r="B35" s="165"/>
      <c r="C35" s="137"/>
      <c r="D35" s="116"/>
      <c r="E35" s="143"/>
      <c r="F35" s="160"/>
      <c r="G35" s="184"/>
    </row>
    <row r="36" spans="1:7" ht="12.75">
      <c r="A36" s="208" t="s">
        <v>188</v>
      </c>
      <c r="B36" s="213">
        <f>B37+B38</f>
        <v>89</v>
      </c>
      <c r="C36" s="205">
        <f>C37+C38</f>
        <v>137</v>
      </c>
      <c r="D36" s="202">
        <f t="shared" si="4"/>
        <v>0.5393258426966292</v>
      </c>
      <c r="E36" s="204">
        <f>E37+E38</f>
        <v>121</v>
      </c>
      <c r="F36" s="205">
        <f>F37+F38</f>
        <v>160</v>
      </c>
      <c r="G36" s="214">
        <f>F36/E36-1</f>
        <v>0.3223140495867769</v>
      </c>
    </row>
    <row r="37" spans="1:7" ht="12.75">
      <c r="A37" s="142" t="s">
        <v>189</v>
      </c>
      <c r="B37" s="114">
        <v>59</v>
      </c>
      <c r="C37" s="135">
        <v>67</v>
      </c>
      <c r="D37" s="116">
        <f t="shared" si="4"/>
        <v>0.13559322033898313</v>
      </c>
      <c r="E37" s="64">
        <v>67</v>
      </c>
      <c r="F37" s="135">
        <v>71</v>
      </c>
      <c r="G37" s="185">
        <f>F37/E37-1</f>
        <v>0.05970149253731338</v>
      </c>
    </row>
    <row r="38" spans="1:7" ht="12.75">
      <c r="A38" s="142" t="s">
        <v>190</v>
      </c>
      <c r="B38" s="114">
        <v>30</v>
      </c>
      <c r="C38" s="135">
        <v>70</v>
      </c>
      <c r="D38" s="116">
        <f t="shared" si="4"/>
        <v>1.3333333333333335</v>
      </c>
      <c r="E38" s="182">
        <v>54</v>
      </c>
      <c r="F38" s="135">
        <v>89</v>
      </c>
      <c r="G38" s="185">
        <f>F38/E38-1</f>
        <v>0.6481481481481481</v>
      </c>
    </row>
    <row r="39" spans="1:7" ht="5.25" customHeight="1">
      <c r="A39" s="144"/>
      <c r="B39" s="114"/>
      <c r="C39" s="135"/>
      <c r="D39" s="145"/>
      <c r="G39" s="184"/>
    </row>
    <row r="40" spans="1:7" ht="12.75">
      <c r="A40" s="146" t="s">
        <v>191</v>
      </c>
      <c r="B40" s="228">
        <v>0.014</v>
      </c>
      <c r="C40" s="230">
        <v>0.013</v>
      </c>
      <c r="D40" s="116">
        <f>C40/B40-1</f>
        <v>-0.07142857142857151</v>
      </c>
      <c r="E40" s="228">
        <v>0.014</v>
      </c>
      <c r="F40" s="230">
        <v>0.015</v>
      </c>
      <c r="G40" s="185">
        <f>F40/E40-1</f>
        <v>0.0714285714285714</v>
      </c>
    </row>
    <row r="41" spans="1:7" ht="5.25" customHeight="1">
      <c r="A41" s="146"/>
      <c r="B41" s="159"/>
      <c r="C41" s="160"/>
      <c r="D41" s="116"/>
      <c r="E41" s="143"/>
      <c r="F41" s="160"/>
      <c r="G41" s="178"/>
    </row>
    <row r="42" spans="1:7" ht="14.25">
      <c r="A42" s="146" t="s">
        <v>205</v>
      </c>
      <c r="B42" s="165">
        <v>526</v>
      </c>
      <c r="C42" s="137">
        <v>510</v>
      </c>
      <c r="D42" s="116">
        <f>C42/B42-1</f>
        <v>-0.03041825095057038</v>
      </c>
      <c r="E42" s="159">
        <v>508.28479238341015</v>
      </c>
      <c r="F42" s="137">
        <v>505.34007996370076</v>
      </c>
      <c r="G42" s="186">
        <f>F42/E42-1</f>
        <v>-0.005793430108151143</v>
      </c>
    </row>
    <row r="43" spans="1:7" ht="14.25">
      <c r="A43" s="142" t="s">
        <v>206</v>
      </c>
      <c r="B43" s="165">
        <v>1380</v>
      </c>
      <c r="C43" s="137">
        <v>1165</v>
      </c>
      <c r="D43" s="116">
        <f>C43/B43-1</f>
        <v>-0.1557971014492754</v>
      </c>
      <c r="E43" s="159">
        <v>1199.767761677446</v>
      </c>
      <c r="F43" s="137">
        <v>991.0560343904838</v>
      </c>
      <c r="G43" s="186">
        <f>F43/E43-1</f>
        <v>-0.17396010624185598</v>
      </c>
    </row>
    <row r="44" spans="1:7" ht="14.25">
      <c r="A44" s="142" t="s">
        <v>207</v>
      </c>
      <c r="B44" s="165">
        <v>265</v>
      </c>
      <c r="C44" s="137">
        <v>244</v>
      </c>
      <c r="D44" s="116">
        <f>C44/B44-1</f>
        <v>-0.0792452830188679</v>
      </c>
      <c r="E44" s="159">
        <v>244.42124367978352</v>
      </c>
      <c r="F44" s="137">
        <v>236.05085247564892</v>
      </c>
      <c r="G44" s="186">
        <f>F44/E44-1</f>
        <v>-0.034245759812517096</v>
      </c>
    </row>
    <row r="45" spans="1:7" ht="14.25">
      <c r="A45" s="142" t="s">
        <v>208</v>
      </c>
      <c r="B45" s="165">
        <v>93</v>
      </c>
      <c r="C45" s="137">
        <v>102</v>
      </c>
      <c r="D45" s="116">
        <f>C45/B45-1</f>
        <v>0.09677419354838701</v>
      </c>
      <c r="E45" s="159">
        <v>99.275647529676</v>
      </c>
      <c r="F45" s="160">
        <v>105.81727125063226</v>
      </c>
      <c r="G45" s="186">
        <f>F45/E45-1</f>
        <v>0.06589353868481007</v>
      </c>
    </row>
    <row r="46" spans="1:7" ht="12.75">
      <c r="A46" s="142" t="s">
        <v>192</v>
      </c>
      <c r="B46" s="225">
        <v>0.2758415979101257</v>
      </c>
      <c r="C46" s="226">
        <v>0.38866525416234843</v>
      </c>
      <c r="D46" s="227">
        <f>(C46-B46)</f>
        <v>0.11282365625222274</v>
      </c>
      <c r="E46" s="231">
        <v>0.38362055550510044</v>
      </c>
      <c r="F46" s="226">
        <v>0.4017559050474797</v>
      </c>
      <c r="G46" s="227">
        <f>(F46-E46)</f>
        <v>0.018135349542379275</v>
      </c>
    </row>
    <row r="47" spans="1:7" ht="5.25" customHeight="1">
      <c r="A47" s="146"/>
      <c r="B47" s="114"/>
      <c r="C47" s="135"/>
      <c r="D47" s="116"/>
      <c r="E47" s="176"/>
      <c r="F47" s="117"/>
      <c r="G47" s="177"/>
    </row>
    <row r="48" spans="1:7" ht="12.75">
      <c r="A48" s="215" t="s">
        <v>193</v>
      </c>
      <c r="B48" s="213">
        <v>4456</v>
      </c>
      <c r="C48" s="205">
        <v>4850</v>
      </c>
      <c r="D48" s="202">
        <f>C48/B48-1</f>
        <v>0.08842010771992825</v>
      </c>
      <c r="E48" s="204">
        <v>3543</v>
      </c>
      <c r="F48" s="205">
        <v>4181</v>
      </c>
      <c r="G48" s="216">
        <f>F48/E48-1</f>
        <v>0.18007338413773644</v>
      </c>
    </row>
    <row r="49" spans="1:7" ht="15.75" customHeight="1">
      <c r="A49" s="144" t="s">
        <v>209</v>
      </c>
      <c r="B49" s="161">
        <v>90</v>
      </c>
      <c r="C49" s="162">
        <v>92</v>
      </c>
      <c r="D49" s="116">
        <f>C49/B49-1</f>
        <v>0.022222222222222143</v>
      </c>
      <c r="E49" s="147">
        <v>90.2</v>
      </c>
      <c r="F49" s="183">
        <v>100</v>
      </c>
      <c r="G49" s="186">
        <f>F49/E49-1</f>
        <v>0.10864745011086474</v>
      </c>
    </row>
    <row r="50" spans="1:7" ht="5.25" customHeight="1">
      <c r="A50" s="148"/>
      <c r="B50" s="163"/>
      <c r="C50" s="164"/>
      <c r="D50" s="116"/>
      <c r="E50" s="149"/>
      <c r="F50" s="164"/>
      <c r="G50" s="177"/>
    </row>
    <row r="51" spans="1:8" ht="12.75" customHeight="1">
      <c r="A51" s="254" t="s">
        <v>194</v>
      </c>
      <c r="B51" s="255">
        <v>2292</v>
      </c>
      <c r="C51" s="257">
        <v>2519</v>
      </c>
      <c r="D51" s="258">
        <f>C51/B51-1</f>
        <v>0.09904013961605584</v>
      </c>
      <c r="E51" s="256">
        <v>1832</v>
      </c>
      <c r="F51" s="257">
        <v>2080</v>
      </c>
      <c r="G51" s="219">
        <f>F51/E51-1</f>
        <v>0.1353711790393013</v>
      </c>
      <c r="H51" s="122"/>
    </row>
    <row r="52" spans="1:5" ht="12.75">
      <c r="A52" s="150"/>
      <c r="B52" s="150"/>
      <c r="C52" s="150"/>
      <c r="E52" s="62"/>
    </row>
    <row r="53" spans="1:7" ht="12.75">
      <c r="A53" s="326" t="s">
        <v>195</v>
      </c>
      <c r="B53" s="333">
        <v>2004</v>
      </c>
      <c r="C53" s="331">
        <v>2005</v>
      </c>
      <c r="D53" s="299" t="s">
        <v>44</v>
      </c>
      <c r="E53" s="329" t="s">
        <v>10</v>
      </c>
      <c r="F53" s="336" t="s">
        <v>11</v>
      </c>
      <c r="G53" s="299" t="s">
        <v>13</v>
      </c>
    </row>
    <row r="54" spans="1:7" ht="12.75">
      <c r="A54" s="328"/>
      <c r="B54" s="334"/>
      <c r="C54" s="332"/>
      <c r="D54" s="300"/>
      <c r="E54" s="335"/>
      <c r="F54" s="337"/>
      <c r="G54" s="300"/>
    </row>
    <row r="55" spans="1:7" ht="14.25">
      <c r="A55" s="260" t="s">
        <v>17</v>
      </c>
      <c r="B55" s="266">
        <v>11277</v>
      </c>
      <c r="C55" s="271">
        <v>10014</v>
      </c>
      <c r="D55" s="211">
        <f>C55/B55-1</f>
        <v>-0.11199787177440812</v>
      </c>
      <c r="E55" s="272">
        <v>10209</v>
      </c>
      <c r="F55" s="276">
        <v>9823</v>
      </c>
      <c r="G55" s="211">
        <f>F55/E55-1</f>
        <v>-0.037809775688118274</v>
      </c>
    </row>
    <row r="56" spans="1:7" ht="5.25" customHeight="1">
      <c r="A56" s="261"/>
      <c r="B56" s="267"/>
      <c r="C56" s="268"/>
      <c r="D56" s="264"/>
      <c r="E56" s="273"/>
      <c r="F56" s="265"/>
      <c r="G56" s="264"/>
    </row>
    <row r="57" spans="1:7" ht="12.75">
      <c r="A57" s="262" t="s">
        <v>196</v>
      </c>
      <c r="B57" s="269">
        <v>36</v>
      </c>
      <c r="C57" s="270">
        <v>45</v>
      </c>
      <c r="D57" s="258">
        <f>C57/B57-1</f>
        <v>0.25</v>
      </c>
      <c r="E57" s="274">
        <v>37</v>
      </c>
      <c r="F57" s="275">
        <v>113</v>
      </c>
      <c r="G57" s="258">
        <f>F57/E57-1</f>
        <v>2.054054054054054</v>
      </c>
    </row>
    <row r="58" spans="1:256" ht="14.2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:256" ht="14.25">
      <c r="A59" s="167" t="s">
        <v>197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:256" ht="14.25">
      <c r="A60" s="167" t="s">
        <v>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:256" ht="14.25">
      <c r="A61" s="167" t="s">
        <v>198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:256" ht="14.25">
      <c r="A62" s="167" t="s">
        <v>199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:256" ht="14.25">
      <c r="A63" s="167" t="s">
        <v>200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:5" ht="12.75" customHeight="1">
      <c r="A64" s="167" t="s">
        <v>210</v>
      </c>
      <c r="B64" s="151"/>
      <c r="C64" s="151"/>
      <c r="D64" s="115"/>
      <c r="E64" s="122"/>
    </row>
    <row r="65" spans="1:4" ht="14.25" customHeight="1">
      <c r="A65" s="168" t="s">
        <v>211</v>
      </c>
      <c r="B65" s="143"/>
      <c r="C65" s="143"/>
      <c r="D65" s="152"/>
    </row>
    <row r="66" spans="1:4" ht="14.25">
      <c r="A66" s="61" t="s">
        <v>212</v>
      </c>
      <c r="B66" s="143"/>
      <c r="C66" s="143"/>
      <c r="D66" s="153"/>
    </row>
    <row r="67" spans="1:4" ht="14.25">
      <c r="A67" s="166" t="s">
        <v>213</v>
      </c>
      <c r="B67" s="143"/>
      <c r="C67" s="143"/>
      <c r="D67" s="153"/>
    </row>
    <row r="68" spans="1:3" ht="14.25">
      <c r="A68" s="166" t="s">
        <v>214</v>
      </c>
      <c r="B68" s="63"/>
      <c r="C68" s="63"/>
    </row>
    <row r="69" spans="1:3" ht="12.75">
      <c r="A69" s="223" t="s">
        <v>215</v>
      </c>
      <c r="B69" s="63"/>
      <c r="C69" s="63"/>
    </row>
    <row r="70" spans="1:3" ht="14.25">
      <c r="A70" s="166" t="s">
        <v>216</v>
      </c>
      <c r="B70" s="63"/>
      <c r="C70" s="63"/>
    </row>
    <row r="71" spans="1:3" ht="14.25">
      <c r="A71" s="167" t="s">
        <v>217</v>
      </c>
      <c r="B71" s="63"/>
      <c r="C71" s="63"/>
    </row>
    <row r="72" spans="1:3" ht="12.75">
      <c r="A72" s="292" t="s">
        <v>218</v>
      </c>
      <c r="C72" s="155"/>
    </row>
    <row r="73" spans="1:3" ht="14.25">
      <c r="A73" s="259" t="s">
        <v>219</v>
      </c>
      <c r="B73" s="155"/>
      <c r="C73" s="155"/>
    </row>
    <row r="74" spans="1:3" ht="12.75">
      <c r="A74" s="187"/>
      <c r="B74" s="155"/>
      <c r="C74" s="155"/>
    </row>
    <row r="75" spans="1:3" ht="12.75">
      <c r="A75" s="187"/>
      <c r="B75" s="156"/>
      <c r="C75" s="156"/>
    </row>
    <row r="76" spans="1:3" ht="12.75">
      <c r="A76" s="157"/>
      <c r="B76" s="155"/>
      <c r="C76" s="157"/>
    </row>
    <row r="77" spans="1:3" ht="12.75">
      <c r="A77" s="154"/>
      <c r="B77" s="158"/>
      <c r="C77" s="158"/>
    </row>
    <row r="78" spans="1:3" ht="12.75">
      <c r="A78" s="154"/>
      <c r="B78" s="158"/>
      <c r="C78" s="158"/>
    </row>
    <row r="79" spans="1:3" ht="12.75">
      <c r="A79" s="154"/>
      <c r="B79" s="158"/>
      <c r="C79" s="158"/>
    </row>
    <row r="80" spans="1:3" ht="12.75">
      <c r="A80" s="154"/>
      <c r="B80" s="158"/>
      <c r="C80" s="158"/>
    </row>
    <row r="81" spans="1:3" ht="12.75">
      <c r="A81" s="154"/>
      <c r="B81" s="158"/>
      <c r="C81" s="158"/>
    </row>
    <row r="82" spans="1:3" ht="12.75">
      <c r="A82" s="157"/>
      <c r="B82" s="157"/>
      <c r="C82" s="157"/>
    </row>
  </sheetData>
  <mergeCells count="19">
    <mergeCell ref="E53:E54"/>
    <mergeCell ref="F53:F54"/>
    <mergeCell ref="G53:G54"/>
    <mergeCell ref="A53:A54"/>
    <mergeCell ref="B53:B54"/>
    <mergeCell ref="C53:C54"/>
    <mergeCell ref="D53:D54"/>
    <mergeCell ref="F30:F31"/>
    <mergeCell ref="G30:G31"/>
    <mergeCell ref="G1:G2"/>
    <mergeCell ref="F1:F2"/>
    <mergeCell ref="A1:A2"/>
    <mergeCell ref="A30:A31"/>
    <mergeCell ref="E1:E2"/>
    <mergeCell ref="D1:D2"/>
    <mergeCell ref="C30:C31"/>
    <mergeCell ref="B30:B31"/>
    <mergeCell ref="D30:D31"/>
    <mergeCell ref="E30:E31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3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Tel: +420 271 462 076, +420 271 462 169&amp;Ce-mail: investor.relations@o2.com&amp;R6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SheetLayoutView="75" workbookViewId="0" topLeftCell="A1">
      <selection activeCell="A19" sqref="A19"/>
    </sheetView>
  </sheetViews>
  <sheetFormatPr defaultColWidth="9.140625" defaultRowHeight="12.75"/>
  <cols>
    <col min="1" max="1" width="48.8515625" style="113" customWidth="1"/>
    <col min="2" max="3" width="9.00390625" style="113" customWidth="1"/>
    <col min="4" max="4" width="9.421875" style="113" customWidth="1"/>
    <col min="5" max="6" width="9.8515625" style="113" customWidth="1"/>
    <col min="7" max="7" width="9.28125" style="113" bestFit="1" customWidth="1"/>
    <col min="8" max="16384" width="9.140625" style="113" customWidth="1"/>
  </cols>
  <sheetData>
    <row r="1" spans="1:6" ht="12.75" customHeight="1">
      <c r="A1" s="326" t="s">
        <v>164</v>
      </c>
      <c r="B1" s="329" t="s">
        <v>6</v>
      </c>
      <c r="C1" s="341" t="s">
        <v>5</v>
      </c>
      <c r="D1" s="341" t="s">
        <v>4</v>
      </c>
      <c r="E1" s="338" t="s">
        <v>7</v>
      </c>
      <c r="F1" s="336" t="s">
        <v>12</v>
      </c>
    </row>
    <row r="2" spans="1:6" ht="12.75">
      <c r="A2" s="327"/>
      <c r="B2" s="335"/>
      <c r="C2" s="342"/>
      <c r="D2" s="342"/>
      <c r="E2" s="340"/>
      <c r="F2" s="337"/>
    </row>
    <row r="3" spans="1:6" ht="12.75" customHeight="1">
      <c r="A3" s="188" t="s">
        <v>165</v>
      </c>
      <c r="B3" s="192">
        <f>B4+B11</f>
        <v>3679.936</v>
      </c>
      <c r="C3" s="189">
        <f>C4+C11</f>
        <v>3576.1330000000003</v>
      </c>
      <c r="D3" s="189">
        <f>D4+D11</f>
        <v>3476.379</v>
      </c>
      <c r="E3" s="220">
        <f>E4+E11</f>
        <v>3308.084</v>
      </c>
      <c r="F3" s="193">
        <f>F4+F11</f>
        <v>3180.0190000000002</v>
      </c>
    </row>
    <row r="4" spans="1:6" ht="12.75" customHeight="1">
      <c r="A4" s="234" t="s">
        <v>166</v>
      </c>
      <c r="B4" s="247">
        <f>B5+B6+B10</f>
        <v>3623.75</v>
      </c>
      <c r="C4" s="245">
        <f>C5+C6+C10</f>
        <v>3513.8410000000003</v>
      </c>
      <c r="D4" s="245">
        <f>D5+D6+D10</f>
        <v>3405.391</v>
      </c>
      <c r="E4" s="242">
        <f>E5+E6+E10</f>
        <v>3228.915</v>
      </c>
      <c r="F4" s="243">
        <f>F5+F6+F10</f>
        <v>3094.65</v>
      </c>
    </row>
    <row r="5" spans="1:6" ht="12.75" customHeight="1">
      <c r="A5" s="235" t="s">
        <v>167</v>
      </c>
      <c r="B5" s="170">
        <v>3002.514</v>
      </c>
      <c r="C5" s="131">
        <v>2908.204</v>
      </c>
      <c r="D5" s="131">
        <v>2816.545</v>
      </c>
      <c r="E5" s="133">
        <v>2665.915</v>
      </c>
      <c r="F5" s="134">
        <v>2537.266</v>
      </c>
    </row>
    <row r="6" spans="1:6" ht="12.75" customHeight="1">
      <c r="A6" s="235" t="s">
        <v>168</v>
      </c>
      <c r="B6" s="170">
        <f>B7+B8+B9</f>
        <v>621.236</v>
      </c>
      <c r="C6" s="131">
        <f>C7+C8+C9</f>
        <v>605.637</v>
      </c>
      <c r="D6" s="131">
        <f>D7+D8+D9</f>
        <v>588.846</v>
      </c>
      <c r="E6" s="133">
        <f>E7+E8+E9</f>
        <v>563</v>
      </c>
      <c r="F6" s="134">
        <f>F7+F8+F9</f>
        <v>554.584</v>
      </c>
    </row>
    <row r="7" spans="1:6" ht="12.75" customHeight="1">
      <c r="A7" s="236" t="s">
        <v>169</v>
      </c>
      <c r="B7" s="170">
        <v>431.236</v>
      </c>
      <c r="C7" s="131">
        <v>366.936</v>
      </c>
      <c r="D7" s="131">
        <v>292.354</v>
      </c>
      <c r="E7" s="133">
        <v>224</v>
      </c>
      <c r="F7" s="134">
        <v>178.584</v>
      </c>
    </row>
    <row r="8" spans="1:6" ht="12.75" customHeight="1">
      <c r="A8" s="236" t="s">
        <v>170</v>
      </c>
      <c r="B8" s="169">
        <v>176</v>
      </c>
      <c r="C8" s="129">
        <v>225.70100000000002</v>
      </c>
      <c r="D8" s="129">
        <v>283.49199999999996</v>
      </c>
      <c r="E8" s="133">
        <v>326</v>
      </c>
      <c r="F8" s="134">
        <v>363.9</v>
      </c>
    </row>
    <row r="9" spans="1:6" ht="12.75" customHeight="1">
      <c r="A9" s="236" t="s">
        <v>171</v>
      </c>
      <c r="B9" s="170">
        <v>14</v>
      </c>
      <c r="C9" s="131">
        <v>13</v>
      </c>
      <c r="D9" s="131">
        <v>13</v>
      </c>
      <c r="E9" s="133">
        <v>13</v>
      </c>
      <c r="F9" s="134">
        <v>12.1</v>
      </c>
    </row>
    <row r="10" spans="1:6" ht="12.75" customHeight="1">
      <c r="A10" s="235" t="s">
        <v>172</v>
      </c>
      <c r="B10" s="171">
        <v>0</v>
      </c>
      <c r="C10" s="133">
        <v>0</v>
      </c>
      <c r="D10" s="133">
        <v>0</v>
      </c>
      <c r="E10" s="179">
        <v>0</v>
      </c>
      <c r="F10" s="175">
        <v>2.8</v>
      </c>
    </row>
    <row r="11" spans="1:7" ht="12.75" customHeight="1">
      <c r="A11" s="234" t="s">
        <v>173</v>
      </c>
      <c r="B11" s="244">
        <f>B12+B13+B14</f>
        <v>56.186</v>
      </c>
      <c r="C11" s="242">
        <f>C12+C13+C14</f>
        <v>62.292</v>
      </c>
      <c r="D11" s="242">
        <f>D12+D13+D14</f>
        <v>70.988</v>
      </c>
      <c r="E11" s="242">
        <f>E12+E13+E14</f>
        <v>79.16900000000001</v>
      </c>
      <c r="F11" s="243">
        <f>F12+F13+F14</f>
        <v>85.369</v>
      </c>
      <c r="G11" s="233"/>
    </row>
    <row r="12" spans="1:6" ht="12.75" customHeight="1">
      <c r="A12" s="235" t="s">
        <v>174</v>
      </c>
      <c r="B12" s="171">
        <v>4.454</v>
      </c>
      <c r="C12" s="133">
        <v>6.951</v>
      </c>
      <c r="D12" s="133">
        <v>9.392</v>
      </c>
      <c r="E12" s="133">
        <v>12.348</v>
      </c>
      <c r="F12" s="134">
        <v>15.8</v>
      </c>
    </row>
    <row r="13" spans="1:6" ht="12.75" customHeight="1">
      <c r="A13" s="235" t="s">
        <v>175</v>
      </c>
      <c r="B13" s="249">
        <v>45</v>
      </c>
      <c r="C13" s="237">
        <v>48.465</v>
      </c>
      <c r="D13" s="250">
        <v>54.868</v>
      </c>
      <c r="E13" s="131">
        <v>60.025</v>
      </c>
      <c r="F13" s="132">
        <v>62.769</v>
      </c>
    </row>
    <row r="14" spans="1:6" ht="12.75" customHeight="1">
      <c r="A14" s="235" t="s">
        <v>176</v>
      </c>
      <c r="B14" s="171">
        <v>6.732</v>
      </c>
      <c r="C14" s="133">
        <v>6.876</v>
      </c>
      <c r="D14" s="133">
        <v>6.728</v>
      </c>
      <c r="E14" s="133">
        <v>6.796</v>
      </c>
      <c r="F14" s="134">
        <v>6.8</v>
      </c>
    </row>
    <row r="15" spans="1:6" ht="3.75" customHeight="1">
      <c r="A15" s="128"/>
      <c r="B15" s="171"/>
      <c r="C15" s="133"/>
      <c r="D15" s="133"/>
      <c r="E15" s="133"/>
      <c r="F15" s="134"/>
    </row>
    <row r="16" spans="1:6" ht="12.75">
      <c r="A16" s="194" t="s">
        <v>177</v>
      </c>
      <c r="B16" s="199">
        <f>SUM(B17:B22)</f>
        <v>1380.7</v>
      </c>
      <c r="C16" s="196">
        <f>SUM(C17:C22)</f>
        <v>1409.6330000000003</v>
      </c>
      <c r="D16" s="196">
        <f>SUM(D17:D22)</f>
        <v>1371.5</v>
      </c>
      <c r="E16" s="221">
        <f>SUM(E17:E22)</f>
        <v>1179.8999999999999</v>
      </c>
      <c r="F16" s="200">
        <f>SUM(F17:F22)</f>
        <v>978.7</v>
      </c>
    </row>
    <row r="17" spans="1:7" ht="12.75">
      <c r="A17" s="128" t="s">
        <v>178</v>
      </c>
      <c r="B17" s="170">
        <v>459.7</v>
      </c>
      <c r="C17" s="131">
        <v>521.0340000000001</v>
      </c>
      <c r="D17" s="131">
        <v>521.4</v>
      </c>
      <c r="E17" s="133">
        <v>458.5</v>
      </c>
      <c r="F17" s="134">
        <v>380.6</v>
      </c>
      <c r="G17" s="233"/>
    </row>
    <row r="18" spans="1:7" ht="12.75">
      <c r="A18" s="128" t="s">
        <v>179</v>
      </c>
      <c r="B18" s="170">
        <v>165.1</v>
      </c>
      <c r="C18" s="131">
        <v>184.394</v>
      </c>
      <c r="D18" s="131">
        <v>188.1</v>
      </c>
      <c r="E18" s="133">
        <v>179.4</v>
      </c>
      <c r="F18" s="134">
        <v>161.6</v>
      </c>
      <c r="G18" s="233"/>
    </row>
    <row r="19" spans="1:7" ht="12.75">
      <c r="A19" s="128" t="s">
        <v>180</v>
      </c>
      <c r="B19" s="170">
        <v>32</v>
      </c>
      <c r="C19" s="131">
        <v>32.090999999999994</v>
      </c>
      <c r="D19" s="131">
        <v>32.2</v>
      </c>
      <c r="E19" s="133">
        <v>31.8</v>
      </c>
      <c r="F19" s="134">
        <v>30.3</v>
      </c>
      <c r="G19" s="233"/>
    </row>
    <row r="20" spans="1:7" ht="12.75">
      <c r="A20" s="128" t="s">
        <v>181</v>
      </c>
      <c r="B20" s="170">
        <v>86.4</v>
      </c>
      <c r="C20" s="131">
        <v>84.882</v>
      </c>
      <c r="D20" s="131">
        <v>83.1</v>
      </c>
      <c r="E20" s="133">
        <v>85</v>
      </c>
      <c r="F20" s="134">
        <v>79.9</v>
      </c>
      <c r="G20" s="233"/>
    </row>
    <row r="21" spans="1:7" ht="12.75">
      <c r="A21" s="128" t="s">
        <v>182</v>
      </c>
      <c r="B21" s="170">
        <v>569.6</v>
      </c>
      <c r="C21" s="131">
        <v>518.2910000000002</v>
      </c>
      <c r="D21" s="131">
        <v>455.1</v>
      </c>
      <c r="E21" s="133">
        <v>311.7</v>
      </c>
      <c r="F21" s="134">
        <v>222.6</v>
      </c>
      <c r="G21" s="233"/>
    </row>
    <row r="22" spans="1:7" ht="12.75">
      <c r="A22" s="128" t="s">
        <v>183</v>
      </c>
      <c r="B22" s="170">
        <v>67.9</v>
      </c>
      <c r="C22" s="131">
        <v>68.94099999999997</v>
      </c>
      <c r="D22" s="131">
        <v>91.6</v>
      </c>
      <c r="E22" s="133">
        <v>113.5</v>
      </c>
      <c r="F22" s="134">
        <v>103.7</v>
      </c>
      <c r="G22" s="233"/>
    </row>
    <row r="23" spans="1:6" ht="3" customHeight="1">
      <c r="A23" s="128"/>
      <c r="B23" s="171"/>
      <c r="C23" s="133"/>
      <c r="D23" s="133"/>
      <c r="E23" s="133"/>
      <c r="F23" s="134"/>
    </row>
    <row r="24" spans="1:6" ht="13.5" customHeight="1">
      <c r="A24" s="194" t="s">
        <v>184</v>
      </c>
      <c r="B24" s="203">
        <f>B25+B26</f>
        <v>458</v>
      </c>
      <c r="C24" s="201">
        <f>C25+C26</f>
        <v>504</v>
      </c>
      <c r="D24" s="201">
        <f>D25+D26</f>
        <v>520</v>
      </c>
      <c r="E24" s="201">
        <f>E25+E26</f>
        <v>488</v>
      </c>
      <c r="F24" s="195">
        <f>F25+F26</f>
        <v>430</v>
      </c>
    </row>
    <row r="25" spans="1:7" ht="12.75">
      <c r="A25" s="128" t="s">
        <v>185</v>
      </c>
      <c r="B25" s="170">
        <v>411</v>
      </c>
      <c r="C25" s="131">
        <v>461</v>
      </c>
      <c r="D25" s="131">
        <v>469</v>
      </c>
      <c r="E25" s="133">
        <v>430</v>
      </c>
      <c r="F25" s="134">
        <v>378</v>
      </c>
      <c r="G25" s="233"/>
    </row>
    <row r="26" spans="1:7" ht="12.75">
      <c r="A26" s="128" t="s">
        <v>186</v>
      </c>
      <c r="B26" s="170">
        <v>47</v>
      </c>
      <c r="C26" s="131">
        <v>43</v>
      </c>
      <c r="D26" s="131">
        <v>51</v>
      </c>
      <c r="E26" s="133">
        <v>58</v>
      </c>
      <c r="F26" s="134">
        <v>52</v>
      </c>
      <c r="G26" s="233"/>
    </row>
    <row r="27" spans="1:6" ht="3.75" customHeight="1">
      <c r="A27" s="128"/>
      <c r="B27" s="114"/>
      <c r="C27" s="64"/>
      <c r="D27" s="133"/>
      <c r="E27" s="133"/>
      <c r="F27" s="134"/>
    </row>
    <row r="28" spans="1:6" ht="16.5" customHeight="1">
      <c r="A28" s="128" t="s">
        <v>201</v>
      </c>
      <c r="B28" s="165">
        <f>(B16+B24)/((B5+3128)/2)/3*1000</f>
        <v>199.9506077304448</v>
      </c>
      <c r="C28" s="136">
        <f>(C16+C24)/((C5+B5)/2)/3*1000</f>
        <v>215.83762469015323</v>
      </c>
      <c r="D28" s="136">
        <f>(D16+D24)/((D5+C5)/2)/3*1000</f>
        <v>220.2716660590709</v>
      </c>
      <c r="E28" s="136">
        <f>(E16+E24)/((E5+D5)/2)/3*1000</f>
        <v>202.81649721718594</v>
      </c>
      <c r="F28" s="137">
        <f>(F16+F24)/((F5+E5)/2)/3*1000</f>
        <v>180.49215149988694</v>
      </c>
    </row>
    <row r="29" spans="1:6" ht="12.75">
      <c r="A29" s="128"/>
      <c r="B29" s="172"/>
      <c r="C29" s="180"/>
      <c r="D29" s="124"/>
      <c r="E29" s="181"/>
      <c r="F29" s="173"/>
    </row>
    <row r="30" spans="1:6" ht="12.75" customHeight="1">
      <c r="A30" s="326" t="s">
        <v>187</v>
      </c>
      <c r="B30" s="329" t="s">
        <v>6</v>
      </c>
      <c r="C30" s="341" t="s">
        <v>5</v>
      </c>
      <c r="D30" s="341" t="s">
        <v>4</v>
      </c>
      <c r="E30" s="338" t="s">
        <v>7</v>
      </c>
      <c r="F30" s="336" t="s">
        <v>12</v>
      </c>
    </row>
    <row r="31" spans="1:6" ht="12.75">
      <c r="A31" s="328"/>
      <c r="B31" s="335"/>
      <c r="C31" s="342"/>
      <c r="D31" s="342"/>
      <c r="E31" s="340"/>
      <c r="F31" s="337"/>
    </row>
    <row r="32" spans="1:7" ht="14.25">
      <c r="A32" s="291" t="s">
        <v>202</v>
      </c>
      <c r="B32" s="209">
        <v>4489</v>
      </c>
      <c r="C32" s="222">
        <v>4676</v>
      </c>
      <c r="D32" s="222">
        <v>4695</v>
      </c>
      <c r="E32" s="222">
        <v>4770</v>
      </c>
      <c r="F32" s="210">
        <f>F33+F34</f>
        <v>4760</v>
      </c>
      <c r="G32" s="289"/>
    </row>
    <row r="33" spans="1:10" ht="14.25">
      <c r="A33" s="142" t="s">
        <v>203</v>
      </c>
      <c r="B33" s="159">
        <v>1388</v>
      </c>
      <c r="C33" s="143">
        <v>1546</v>
      </c>
      <c r="D33" s="143">
        <v>1643</v>
      </c>
      <c r="E33" s="143">
        <v>1727</v>
      </c>
      <c r="F33" s="160">
        <v>1782</v>
      </c>
      <c r="G33" s="122"/>
      <c r="H33" s="289"/>
      <c r="I33" s="289"/>
      <c r="J33" s="289"/>
    </row>
    <row r="34" spans="1:9" ht="14.25">
      <c r="A34" s="142" t="s">
        <v>204</v>
      </c>
      <c r="B34" s="165">
        <v>3101</v>
      </c>
      <c r="C34" s="136">
        <v>3130</v>
      </c>
      <c r="D34" s="136">
        <v>3052</v>
      </c>
      <c r="E34" s="136">
        <v>3043</v>
      </c>
      <c r="F34" s="137">
        <v>2978</v>
      </c>
      <c r="G34" s="289"/>
      <c r="H34" s="289"/>
      <c r="I34" s="289"/>
    </row>
    <row r="35" spans="1:6" ht="5.25" customHeight="1">
      <c r="A35" s="142"/>
      <c r="B35" s="165"/>
      <c r="C35" s="136"/>
      <c r="D35" s="136"/>
      <c r="E35" s="136"/>
      <c r="F35" s="137"/>
    </row>
    <row r="36" spans="1:6" ht="12.75">
      <c r="A36" s="208" t="s">
        <v>188</v>
      </c>
      <c r="B36" s="213">
        <v>121</v>
      </c>
      <c r="C36" s="204">
        <v>137</v>
      </c>
      <c r="D36" s="204">
        <v>147</v>
      </c>
      <c r="E36" s="204">
        <v>155</v>
      </c>
      <c r="F36" s="205">
        <f>F37+F38</f>
        <v>160</v>
      </c>
    </row>
    <row r="37" spans="1:6" ht="12.75">
      <c r="A37" s="142" t="s">
        <v>189</v>
      </c>
      <c r="B37" s="159">
        <v>67</v>
      </c>
      <c r="C37" s="143">
        <v>67</v>
      </c>
      <c r="D37" s="143">
        <v>68</v>
      </c>
      <c r="E37" s="143">
        <v>70</v>
      </c>
      <c r="F37" s="160">
        <v>71</v>
      </c>
    </row>
    <row r="38" spans="1:6" ht="12.75">
      <c r="A38" s="142" t="s">
        <v>190</v>
      </c>
      <c r="B38" s="159">
        <v>54</v>
      </c>
      <c r="C38" s="143">
        <v>70</v>
      </c>
      <c r="D38" s="143">
        <v>79</v>
      </c>
      <c r="E38" s="143">
        <v>85</v>
      </c>
      <c r="F38" s="160">
        <v>89</v>
      </c>
    </row>
    <row r="39" spans="1:6" ht="5.25" customHeight="1">
      <c r="A39" s="144"/>
      <c r="B39" s="159"/>
      <c r="C39" s="143"/>
      <c r="D39" s="143"/>
      <c r="E39" s="143"/>
      <c r="F39" s="160"/>
    </row>
    <row r="40" spans="1:6" ht="12.75">
      <c r="A40" s="146" t="s">
        <v>191</v>
      </c>
      <c r="B40" s="228">
        <v>0.0110798061361293</v>
      </c>
      <c r="C40" s="229">
        <v>0.0115362926956775</v>
      </c>
      <c r="D40" s="229">
        <v>0.0183961440871433</v>
      </c>
      <c r="E40" s="229">
        <v>0.0124258077588186</v>
      </c>
      <c r="F40" s="230">
        <v>0.0152287372354628</v>
      </c>
    </row>
    <row r="41" spans="1:6" ht="5.25" customHeight="1">
      <c r="A41" s="146"/>
      <c r="B41" s="159"/>
      <c r="C41" s="143"/>
      <c r="D41" s="143"/>
      <c r="E41" s="143"/>
      <c r="F41" s="160"/>
    </row>
    <row r="42" spans="1:6" ht="14.25">
      <c r="A42" s="146" t="s">
        <v>205</v>
      </c>
      <c r="B42" s="165">
        <v>519</v>
      </c>
      <c r="C42" s="136">
        <v>514</v>
      </c>
      <c r="D42" s="136">
        <v>490</v>
      </c>
      <c r="E42" s="136">
        <v>507</v>
      </c>
      <c r="F42" s="137">
        <v>519.2364421620513</v>
      </c>
    </row>
    <row r="43" spans="1:6" ht="14.25">
      <c r="A43" s="142" t="s">
        <v>206</v>
      </c>
      <c r="B43" s="165">
        <v>1137</v>
      </c>
      <c r="C43" s="136">
        <v>1078</v>
      </c>
      <c r="D43" s="136">
        <v>996</v>
      </c>
      <c r="E43" s="136">
        <v>989</v>
      </c>
      <c r="F43" s="137">
        <v>989.0400946061421</v>
      </c>
    </row>
    <row r="44" spans="1:6" ht="14.25">
      <c r="A44" s="142" t="s">
        <v>207</v>
      </c>
      <c r="B44" s="165">
        <v>254</v>
      </c>
      <c r="C44" s="136">
        <v>243</v>
      </c>
      <c r="D44" s="136">
        <v>226</v>
      </c>
      <c r="E44" s="136">
        <v>239</v>
      </c>
      <c r="F44" s="137">
        <v>243.41784987607642</v>
      </c>
    </row>
    <row r="45" spans="1:6" ht="14.25">
      <c r="A45" s="142" t="s">
        <v>208</v>
      </c>
      <c r="B45" s="165">
        <v>104</v>
      </c>
      <c r="C45" s="136">
        <v>110</v>
      </c>
      <c r="D45" s="143">
        <v>106</v>
      </c>
      <c r="E45" s="136">
        <v>104</v>
      </c>
      <c r="F45" s="137">
        <v>108.16547425415149</v>
      </c>
    </row>
    <row r="46" spans="1:6" ht="12.75">
      <c r="A46" s="142" t="s">
        <v>192</v>
      </c>
      <c r="B46" s="225">
        <v>0.40624372682264337</v>
      </c>
      <c r="C46" s="225">
        <v>0.40193051961023885</v>
      </c>
      <c r="D46" s="225">
        <v>0.39121919151664475</v>
      </c>
      <c r="E46" s="225">
        <v>0.387</v>
      </c>
      <c r="F46" s="232">
        <v>0.4257420936560613</v>
      </c>
    </row>
    <row r="47" spans="1:6" ht="5.25" customHeight="1">
      <c r="A47" s="146"/>
      <c r="B47" s="159"/>
      <c r="C47" s="143"/>
      <c r="D47" s="123"/>
      <c r="E47" s="123"/>
      <c r="F47" s="140"/>
    </row>
    <row r="48" spans="1:6" ht="12.75">
      <c r="A48" s="215" t="s">
        <v>193</v>
      </c>
      <c r="B48" s="213">
        <v>1243</v>
      </c>
      <c r="C48" s="204">
        <v>1307</v>
      </c>
      <c r="D48" s="206">
        <v>1330</v>
      </c>
      <c r="E48" s="206">
        <v>1426</v>
      </c>
      <c r="F48" s="207">
        <v>1425</v>
      </c>
    </row>
    <row r="49" spans="1:6" ht="15.75" customHeight="1">
      <c r="A49" s="144" t="s">
        <v>209</v>
      </c>
      <c r="B49" s="165">
        <v>94</v>
      </c>
      <c r="C49" s="136">
        <v>97</v>
      </c>
      <c r="D49" s="149">
        <v>96</v>
      </c>
      <c r="E49" s="136">
        <v>102</v>
      </c>
      <c r="F49" s="137">
        <v>101.5</v>
      </c>
    </row>
    <row r="50" spans="1:6" ht="5.25" customHeight="1">
      <c r="A50" s="148"/>
      <c r="B50" s="163"/>
      <c r="C50" s="149"/>
      <c r="D50" s="138"/>
      <c r="E50" s="138"/>
      <c r="F50" s="139"/>
    </row>
    <row r="51" spans="1:7" ht="12.75" customHeight="1">
      <c r="A51" s="254" t="s">
        <v>194</v>
      </c>
      <c r="B51" s="255">
        <v>633</v>
      </c>
      <c r="C51" s="256">
        <v>685</v>
      </c>
      <c r="D51" s="218">
        <v>690</v>
      </c>
      <c r="E51" s="218">
        <v>692</v>
      </c>
      <c r="F51" s="217">
        <v>698</v>
      </c>
      <c r="G51" s="122"/>
    </row>
    <row r="52" spans="1:4" ht="12.75">
      <c r="A52" s="150"/>
      <c r="B52" s="150"/>
      <c r="C52" s="150"/>
      <c r="D52" s="62"/>
    </row>
    <row r="53" spans="1:6" ht="12.75">
      <c r="A53" s="326" t="s">
        <v>195</v>
      </c>
      <c r="B53" s="329" t="s">
        <v>6</v>
      </c>
      <c r="C53" s="341" t="s">
        <v>5</v>
      </c>
      <c r="D53" s="341" t="s">
        <v>4</v>
      </c>
      <c r="E53" s="338" t="s">
        <v>7</v>
      </c>
      <c r="F53" s="336" t="s">
        <v>12</v>
      </c>
    </row>
    <row r="54" spans="1:6" ht="12.75">
      <c r="A54" s="328"/>
      <c r="B54" s="335"/>
      <c r="C54" s="342"/>
      <c r="D54" s="342"/>
      <c r="E54" s="340"/>
      <c r="F54" s="337"/>
    </row>
    <row r="55" spans="1:6" ht="14.25">
      <c r="A55" s="260" t="s">
        <v>17</v>
      </c>
      <c r="B55" s="266">
        <v>10209</v>
      </c>
      <c r="C55" s="277">
        <v>10014</v>
      </c>
      <c r="D55" s="278">
        <v>10055</v>
      </c>
      <c r="E55" s="279">
        <v>9952</v>
      </c>
      <c r="F55" s="276">
        <v>9823</v>
      </c>
    </row>
    <row r="56" spans="1:6" ht="5.25" customHeight="1">
      <c r="A56" s="261"/>
      <c r="B56" s="280"/>
      <c r="C56" s="281"/>
      <c r="D56" s="282"/>
      <c r="E56" s="283"/>
      <c r="F56" s="284"/>
    </row>
    <row r="57" spans="1:6" ht="12.75">
      <c r="A57" s="262" t="s">
        <v>196</v>
      </c>
      <c r="B57" s="269">
        <v>37</v>
      </c>
      <c r="C57" s="285">
        <v>45</v>
      </c>
      <c r="D57" s="286">
        <v>61</v>
      </c>
      <c r="E57" s="287">
        <v>69</v>
      </c>
      <c r="F57" s="275">
        <v>113</v>
      </c>
    </row>
    <row r="58" spans="1:4" ht="12.75">
      <c r="A58" s="150"/>
      <c r="B58" s="150"/>
      <c r="C58" s="150"/>
      <c r="D58" s="62"/>
    </row>
    <row r="59" spans="1:4" ht="12.75" customHeight="1">
      <c r="A59" s="167" t="s">
        <v>197</v>
      </c>
      <c r="B59" s="151"/>
      <c r="C59" s="151"/>
      <c r="D59" s="122"/>
    </row>
    <row r="60" spans="1:3" ht="14.25" customHeight="1">
      <c r="A60" s="167" t="s">
        <v>8</v>
      </c>
      <c r="B60" s="143"/>
      <c r="C60" s="143"/>
    </row>
    <row r="61" spans="1:3" ht="14.25">
      <c r="A61" s="167" t="s">
        <v>198</v>
      </c>
      <c r="B61" s="143"/>
      <c r="C61" s="143"/>
    </row>
    <row r="62" spans="1:3" ht="14.25">
      <c r="A62" s="167" t="s">
        <v>199</v>
      </c>
      <c r="B62" s="63"/>
      <c r="C62" s="63"/>
    </row>
    <row r="63" spans="1:3" ht="14.25">
      <c r="A63" s="167" t="s">
        <v>200</v>
      </c>
      <c r="B63" s="63"/>
      <c r="C63" s="63"/>
    </row>
    <row r="64" spans="1:3" ht="14.25">
      <c r="A64" s="167" t="s">
        <v>210</v>
      </c>
      <c r="B64" s="63"/>
      <c r="C64" s="63"/>
    </row>
    <row r="65" spans="1:3" ht="12.75">
      <c r="A65" s="168" t="s">
        <v>220</v>
      </c>
      <c r="B65" s="63"/>
      <c r="C65" s="63"/>
    </row>
    <row r="66" spans="1:3" ht="14.25">
      <c r="A66" s="61" t="s">
        <v>212</v>
      </c>
      <c r="C66" s="155"/>
    </row>
    <row r="67" spans="1:3" ht="14.25">
      <c r="A67" s="166" t="s">
        <v>213</v>
      </c>
      <c r="B67" s="155"/>
      <c r="C67" s="155"/>
    </row>
    <row r="68" spans="1:3" ht="14.25">
      <c r="A68" s="166" t="s">
        <v>214</v>
      </c>
      <c r="B68" s="155"/>
      <c r="C68" s="155"/>
    </row>
    <row r="69" spans="1:3" ht="12.75">
      <c r="A69" s="223" t="s">
        <v>215</v>
      </c>
      <c r="B69" s="156"/>
      <c r="C69" s="156"/>
    </row>
    <row r="70" spans="1:3" ht="14.25">
      <c r="A70" s="166" t="s">
        <v>216</v>
      </c>
      <c r="B70" s="155"/>
      <c r="C70" s="157"/>
    </row>
    <row r="71" spans="1:3" ht="14.25">
      <c r="A71" s="167" t="s">
        <v>217</v>
      </c>
      <c r="B71" s="158"/>
      <c r="C71" s="158"/>
    </row>
    <row r="72" spans="1:3" ht="12.75">
      <c r="A72" s="292" t="s">
        <v>218</v>
      </c>
      <c r="B72" s="158"/>
      <c r="C72" s="158"/>
    </row>
    <row r="73" spans="1:3" ht="14.25">
      <c r="A73" s="259" t="s">
        <v>219</v>
      </c>
      <c r="B73" s="158"/>
      <c r="C73" s="158"/>
    </row>
    <row r="74" spans="1:3" ht="12.75">
      <c r="A74" s="154"/>
      <c r="B74" s="158"/>
      <c r="C74" s="158"/>
    </row>
    <row r="75" spans="1:3" ht="12.75">
      <c r="A75" s="154"/>
      <c r="B75" s="158"/>
      <c r="C75" s="158"/>
    </row>
    <row r="76" spans="1:3" ht="12.75">
      <c r="A76" s="157"/>
      <c r="B76" s="157"/>
      <c r="C76" s="157"/>
    </row>
  </sheetData>
  <mergeCells count="18">
    <mergeCell ref="D30:D31"/>
    <mergeCell ref="A1:A2"/>
    <mergeCell ref="A30:A31"/>
    <mergeCell ref="D1:D2"/>
    <mergeCell ref="A53:A54"/>
    <mergeCell ref="B30:B31"/>
    <mergeCell ref="E53:E54"/>
    <mergeCell ref="E1:E2"/>
    <mergeCell ref="C53:C54"/>
    <mergeCell ref="B53:B54"/>
    <mergeCell ref="D53:D54"/>
    <mergeCell ref="B1:B2"/>
    <mergeCell ref="C1:C2"/>
    <mergeCell ref="C30:C31"/>
    <mergeCell ref="F1:F2"/>
    <mergeCell ref="F53:F54"/>
    <mergeCell ref="E30:E31"/>
    <mergeCell ref="F30:F31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3" r:id="rId1"/>
  <headerFooter alignWithMargins="0">
    <oddHeader>&amp;L&amp;"Arial,tučné"&amp;14Telefónica O2 Czech Republic - FINANČNÍ A PROVOZNÍ VÝSLEDKY&amp;R27. října 2006</oddHeader>
    <oddFooter>&amp;L&amp;"Arial,tučné"Investor Relations&amp;"Arial,obyčejné"
Tel: +420 271 462 076, +420 271 462 169&amp;Ce-mail: investor.relations@o2.com&amp;R7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ČESKÝ TELECOM, a.s.</cp:lastModifiedBy>
  <cp:lastPrinted>2006-10-27T07:57:46Z</cp:lastPrinted>
  <dcterms:created xsi:type="dcterms:W3CDTF">2006-01-23T13:06:21Z</dcterms:created>
  <dcterms:modified xsi:type="dcterms:W3CDTF">2006-10-27T07:57:47Z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