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4"/>
  </bookViews>
  <sheets>
    <sheet name="Konsol. výsledovka" sheetId="1" r:id="rId1"/>
    <sheet name="F+M výnosy" sheetId="2" r:id="rId2"/>
    <sheet name="Konsol. provozní náklady" sheetId="3" r:id="rId3"/>
    <sheet name="Konsol. rozvaha a CF" sheetId="4" r:id="rId4"/>
    <sheet name="Konsol. investice" sheetId="5" r:id="rId5"/>
    <sheet name="Provozní výsl." sheetId="6" r:id="rId6"/>
    <sheet name="Provozní výsl. čtvrtletně" sheetId="7" r:id="rId7"/>
  </sheets>
  <definedNames>
    <definedName name="_xlnm.Print_Area" localSheetId="1">'F+M výnosy'!$A$1:$G$72</definedName>
    <definedName name="_xlnm.Print_Area" localSheetId="4">'Konsol. investice'!$A$1:$G$15</definedName>
    <definedName name="_xlnm.Print_Area" localSheetId="2">'Konsol. provozní náklady'!$A$1:$G$26</definedName>
    <definedName name="_xlnm.Print_Area" localSheetId="3">'Konsol. rozvaha a CF'!$A$1:$E$70</definedName>
    <definedName name="_xlnm.Print_Area" localSheetId="0">'Konsol. výsledovka'!$A$1:$I$41</definedName>
    <definedName name="_xlnm.Print_Area" localSheetId="5">'Provozní výsl.'!$A$1:$I$70</definedName>
    <definedName name="_xlnm.Print_Area" localSheetId="6">'Provozní výsl. čtvrtletně'!$A$1:$I$71</definedName>
  </definedNames>
  <calcPr fullCalcOnLoad="1"/>
</workbook>
</file>

<file path=xl/sharedStrings.xml><?xml version="1.0" encoding="utf-8"?>
<sst xmlns="http://schemas.openxmlformats.org/spreadsheetml/2006/main" count="374" uniqueCount="220">
  <si>
    <t xml:space="preserve">´_ _ _ _ _ </t>
  </si>
  <si>
    <t>n.m.</t>
  </si>
  <si>
    <t xml:space="preserve">_ _ _ _ _ </t>
  </si>
  <si>
    <t xml:space="preserve">    Goodwill</t>
  </si>
  <si>
    <t>Q1 2006</t>
  </si>
  <si>
    <t>Q4 2005</t>
  </si>
  <si>
    <t>Q2 2006</t>
  </si>
  <si>
    <r>
      <t xml:space="preserve">2) </t>
    </r>
    <r>
      <rPr>
        <sz val="10"/>
        <rFont val="Arial"/>
        <family val="2"/>
      </rPr>
      <t>ADSL</t>
    </r>
  </si>
  <si>
    <t>Q3 2006</t>
  </si>
  <si>
    <t>´_ _ _ _ _ _ _</t>
  </si>
  <si>
    <r>
      <t xml:space="preserve">   Internet &amp; Data </t>
    </r>
    <r>
      <rPr>
        <vertAlign val="superscript"/>
        <sz val="10"/>
        <rFont val="Arial"/>
        <family val="2"/>
      </rPr>
      <t xml:space="preserve">5) </t>
    </r>
  </si>
  <si>
    <r>
      <t xml:space="preserve">Telefónica O2 Czech Republic </t>
    </r>
    <r>
      <rPr>
        <b/>
        <vertAlign val="superscript"/>
        <sz val="10"/>
        <color indexed="12"/>
        <rFont val="Arial"/>
        <family val="2"/>
      </rPr>
      <t>12)</t>
    </r>
  </si>
  <si>
    <t>Q4 2006</t>
  </si>
  <si>
    <t>Údaje v tomto souboru jsou informativního charakteru.</t>
  </si>
  <si>
    <t>Všechny finanční údaje jsou v milionech Kč, pokud není uvedeno jinak.</t>
  </si>
  <si>
    <t>Výsledky jsou prezentovány podle Mezinárodních standardů finančního výkaznictví. Všechny výsledky jsou konsolidované, pokud není uvedeno jinak.</t>
  </si>
  <si>
    <t>Finanční výsledky za rok 2005 jsou ovlivněny změnami v účetní politice provedenými ve 4. čtvrtletí 2005</t>
  </si>
  <si>
    <t>Výsledky za segment pevných linek a mobilní segment jsou vykázány bez zahrnutí výnosů a nákladů mezi segmenty</t>
  </si>
  <si>
    <t>Finanční výsledky za roky  2005 - 2006 jsou auditované.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</si>
  <si>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</si>
  <si>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</si>
  <si>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</si>
  <si>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</si>
  <si>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</si>
  <si>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</si>
  <si>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</si>
  <si>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</si>
  <si>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</si>
  <si>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</si>
  <si>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</si>
  <si>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</si>
  <si>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</si>
  <si>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</si>
  <si>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</si>
  <si>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</si>
  <si>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</si>
  <si>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</si>
  <si>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t xml:space="preserve">% změna 2006/2005 </t>
  </si>
  <si>
    <t>4Q 2005</t>
  </si>
  <si>
    <t>4Q 2006</t>
  </si>
  <si>
    <t xml:space="preserve">% změna 4Q06/4Q05 </t>
  </si>
  <si>
    <r>
      <t xml:space="preserve">VÝNOSY - Segment pevných linek 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</si>
  <si>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</si>
  <si>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</si>
  <si>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</si>
  <si>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</si>
  <si>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</si>
  <si>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</si>
  <si>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</si>
  <si>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</si>
  <si>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</si>
  <si>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</si>
  <si>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</si>
  <si>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</si>
  <si>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</si>
  <si>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</si>
  <si>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8)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</si>
  <si>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</si>
  <si>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</si>
  <si>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9)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</si>
  <si>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10)</t>
    </r>
  </si>
  <si>
    <t>Celkem výnosy z podnikání</t>
  </si>
  <si>
    <t>Ostatní výnosy</t>
  </si>
  <si>
    <t>Celkem výnosy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</si>
  <si>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</si>
  <si>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</si>
  <si>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</si>
  <si>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</si>
  <si>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</si>
  <si>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rFont val="Arial"/>
        <family val="2"/>
      </rPr>
      <t>Včetně vysokorychlostních služeb obsahu a služeb s přidanou hodnotou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</si>
  <si>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</si>
  <si>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Telefonní přístroje a zařízení</t>
    </r>
  </si>
  <si>
    <r>
      <t xml:space="preserve">9) </t>
    </r>
    <r>
      <rPr>
        <sz val="10"/>
        <rFont val="Arial"/>
        <family val="2"/>
      </rPr>
      <t>Včetně IP Connect and VPN</t>
    </r>
  </si>
  <si>
    <r>
      <t xml:space="preserve">10) </t>
    </r>
    <r>
      <rPr>
        <sz val="10"/>
        <rFont val="Arial"/>
        <family val="2"/>
      </rPr>
      <t>Včetně služeb s přidanou hodnotou (SMS, barevné linky apod.)</t>
    </r>
  </si>
  <si>
    <r>
      <t xml:space="preserve">VÝNOSY - Mobilní segment 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</si>
  <si>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</si>
  <si>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</si>
  <si>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</si>
  <si>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</si>
  <si>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</si>
  <si>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Služby s přidanou hodnotou </t>
    </r>
    <r>
      <rPr>
        <vertAlign val="superscript"/>
        <sz val="10"/>
        <rFont val="Arial"/>
        <family val="2"/>
      </rPr>
      <t>4)</t>
    </r>
  </si>
  <si>
    <r>
      <t xml:space="preserve">   Ostatní výnosy </t>
    </r>
    <r>
      <rPr>
        <vertAlign val="superscript"/>
        <sz val="10"/>
        <rFont val="Arial"/>
        <family val="2"/>
      </rPr>
      <t>6)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</si>
  <si>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7)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</si>
  <si>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</si>
  <si>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</si>
  <si>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SMS &amp; MMS a služeb obsahu</t>
    </r>
  </si>
  <si>
    <r>
      <t>5)</t>
    </r>
    <r>
      <rPr>
        <sz val="10"/>
        <rFont val="Arial"/>
        <family val="2"/>
      </rPr>
      <t xml:space="preserve"> CDMA, GPRS, HSCSD, UMTS a ADSL</t>
    </r>
  </si>
  <si>
    <r>
      <t>6)</t>
    </r>
    <r>
      <rPr>
        <sz val="10"/>
        <rFont val="Arial"/>
        <family val="2"/>
      </rPr>
      <t xml:space="preserve"> Včetně IT Služeb a dalších</t>
    </r>
  </si>
  <si>
    <r>
      <t>7)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</si>
  <si>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</si>
  <si>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t>KONSOLIDOVANÝ VÝKAZ ZISKŮ A ZTRÁT</t>
  </si>
  <si>
    <t xml:space="preserve">   Náklady na propojení</t>
  </si>
  <si>
    <t xml:space="preserve">   Náklady na prodej zboží</t>
  </si>
  <si>
    <t xml:space="preserve">   Ostatní dodávky</t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</si>
  <si>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</si>
  <si>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</si>
  <si>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</si>
  <si>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</si>
  <si>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>Celkem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</si>
  <si>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</si>
  <si>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</si>
  <si>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</si>
  <si>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</si>
  <si>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</si>
  <si>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</si>
  <si>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</si>
  <si>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</si>
  <si>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</si>
  <si>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Včetně opravných položek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</si>
  <si>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</si>
  <si>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</si>
  <si>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</si>
  <si>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</si>
  <si>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</si>
  <si>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</si>
  <si>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</si>
  <si>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</si>
  <si>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</si>
  <si>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</si>
  <si>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</si>
  <si>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</si>
  <si>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</si>
  <si>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</si>
  <si>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</si>
  <si>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</si>
  <si>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</si>
  <si>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</si>
  <si>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</si>
  <si>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</si>
  <si>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</si>
  <si>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</si>
  <si>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</si>
  <si>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</si>
  <si>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</si>
  <si>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</si>
  <si>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</si>
  <si>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</si>
  <si>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</si>
  <si>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</si>
  <si>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</si>
  <si>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</si>
  <si>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</si>
  <si>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</si>
  <si>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</si>
  <si>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</si>
  <si>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</si>
  <si>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</si>
  <si>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</si>
  <si>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</si>
  <si>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</si>
  <si>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</si>
  <si>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</si>
  <si>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</si>
  <si>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</si>
  <si>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</si>
  <si>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</si>
  <si>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</si>
  <si>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</si>
  <si>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</si>
  <si>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</si>
  <si>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% změna 06/05</t>
  </si>
  <si>
    <t>Fixní segment</t>
  </si>
  <si>
    <t>Mobilní segment</t>
  </si>
  <si>
    <t>Ostatní</t>
  </si>
  <si>
    <t>Investice celkem</t>
  </si>
  <si>
    <t>Investice/Výnosy</t>
  </si>
  <si>
    <t>PROVOZNÍ DATA - Segment pevných linek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</si>
  <si>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</si>
  <si>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</si>
  <si>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</si>
  <si>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</si>
  <si>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Vytáčený přístup</t>
  </si>
  <si>
    <r>
      <t xml:space="preserve">Vysokorychlostní přístup </t>
    </r>
    <r>
      <rPr>
        <vertAlign val="superscript"/>
        <sz val="10"/>
        <rFont val="Arial"/>
        <family val="2"/>
      </rPr>
      <t>2)</t>
    </r>
  </si>
  <si>
    <r>
      <t xml:space="preserve">Ostatní </t>
    </r>
    <r>
      <rPr>
        <vertAlign val="superscript"/>
        <sz val="10"/>
        <rFont val="Arial"/>
        <family val="2"/>
      </rPr>
      <t>3)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</si>
  <si>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</si>
  <si>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</si>
  <si>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</si>
  <si>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</si>
  <si>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</si>
  <si>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</si>
  <si>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</si>
  <si>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</si>
  <si>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</si>
  <si>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</si>
  <si>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</si>
  <si>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</si>
  <si>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</si>
  <si>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</si>
  <si>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</si>
  <si>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5)</t>
    </r>
  </si>
  <si>
    <t>PROVOZNÍ DATA - Mobilní segment</t>
  </si>
  <si>
    <t>Zákazníci data</t>
  </si>
  <si>
    <t>GPRS zákazníci s paušální platbou za internet (x 1000)</t>
  </si>
  <si>
    <t>CDMA zákazníci (x 1000)</t>
  </si>
  <si>
    <t>Míra odchodu zákazníků (měsíční průměr)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</si>
  <si>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8) 9)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</si>
  <si>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</si>
  <si>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</si>
  <si>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8) 10)</t>
    </r>
  </si>
  <si>
    <t xml:space="preserve">Datové služby bez SMS jako % prům.měs.výn.dat.sl. </t>
  </si>
  <si>
    <t>Celk. počet minut - odchozích &amp; přích. (x 1 000 000)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</si>
  <si>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11)</t>
    </r>
  </si>
  <si>
    <t>Celkový počet SMS (x 1 000 000)</t>
  </si>
  <si>
    <t>Počet zaměstnanců</t>
  </si>
  <si>
    <t>Ostatní dceřinné společnosti</t>
  </si>
  <si>
    <r>
      <t>1)</t>
    </r>
    <r>
      <rPr>
        <sz val="10"/>
        <rFont val="Arial"/>
        <family val="2"/>
      </rPr>
      <t xml:space="preserve"> PSTN (včteně telefonních automatů) x1; ISDN Basic x 1; ISDN Primary Access x 30, bez zahrnutí linek umožňující pouze příchozí hovory</t>
    </r>
  </si>
  <si>
    <r>
      <t xml:space="preserve">3) </t>
    </r>
    <r>
      <rPr>
        <sz val="10"/>
        <rFont val="Arial"/>
        <family val="2"/>
      </rPr>
      <t>Pronajaté linky</t>
    </r>
  </si>
  <si>
    <r>
      <t xml:space="preserve">4) </t>
    </r>
    <r>
      <rPr>
        <sz val="10"/>
        <rFont val="Arial"/>
        <family val="2"/>
      </rPr>
      <t>Velkoobchodná pronajaté linky</t>
    </r>
  </si>
  <si>
    <r>
      <t xml:space="preserve">5) </t>
    </r>
    <r>
      <rPr>
        <sz val="10"/>
        <rFont val="Arial"/>
        <family val="2"/>
      </rPr>
      <t>Příchozí + odchozí</t>
    </r>
  </si>
  <si>
    <r>
      <t>8)</t>
    </r>
    <r>
      <rPr>
        <sz val="10"/>
        <rFont val="Arial"/>
        <family val="0"/>
      </rPr>
      <t xml:space="preserve"> včetně výnosů ze segmentu pevných linek (vnitropodnikových)</t>
    </r>
  </si>
  <si>
    <r>
      <t>9)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</si>
  <si>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r>
      <t xml:space="preserve">10)  </t>
    </r>
    <r>
      <rPr>
        <sz val="10"/>
        <rFont val="Arial"/>
        <family val="2"/>
      </rPr>
      <t>Datové služby = Služby s přidanou hodnotou + Internet &amp; Data</t>
    </r>
  </si>
  <si>
    <r>
      <t>12)</t>
    </r>
    <r>
      <rPr>
        <sz val="10"/>
        <rFont val="Arial"/>
        <family val="2"/>
      </rPr>
      <t xml:space="preserve"> ČESKÝ TELECOM a Eurotel do 30. června 2006</t>
    </r>
  </si>
  <si>
    <t>Počet zákazníků Eurotelu na konci období (x 1000)</t>
  </si>
  <si>
    <r>
      <t xml:space="preserve">zákazníci smluvních služeb </t>
    </r>
    <r>
      <rPr>
        <vertAlign val="superscript"/>
        <sz val="10"/>
        <rFont val="Arial"/>
        <family val="2"/>
      </rPr>
      <t>6)</t>
    </r>
  </si>
  <si>
    <r>
      <t xml:space="preserve">zákazníci předpalcených služeb </t>
    </r>
    <r>
      <rPr>
        <vertAlign val="superscript"/>
        <sz val="10"/>
        <rFont val="Arial"/>
        <family val="2"/>
      </rPr>
      <t>7)</t>
    </r>
  </si>
  <si>
    <r>
      <t>6)</t>
    </r>
    <r>
      <rPr>
        <sz val="10"/>
        <rFont val="Arial"/>
        <family val="0"/>
      </rPr>
      <t xml:space="preserve"> zákazníci GSM, NMT a CDMA</t>
    </r>
  </si>
  <si>
    <r>
      <t>7)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</si>
  <si>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t xml:space="preserve">   měsíčně na jednoho zákazníka</t>
  </si>
  <si>
    <r>
      <t>11)</t>
    </r>
    <r>
      <rPr>
        <sz val="10"/>
        <rFont val="Arial"/>
        <family val="0"/>
      </rPr>
      <t xml:space="preserve"> Průměrný počet minut užití na zákazníka měsíčně = Příchozí + odchozí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</si>
</sst>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4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0" fillId="0" borderId="0" xfId="0" applyNumberFormat="1" applyFont="1" applyAlignment="1">
      <alignment/>
    </xf>
    <xf numFmtId="174" fontId="10" fillId="0" borderId="0" xfId="0" applyNumberFormat="1" applyFont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5" fillId="0" borderId="0" xfId="23" applyFont="1" applyFill="1" applyAlignment="1">
      <alignment wrapText="1"/>
      <protection/>
    </xf>
    <xf numFmtId="0" fontId="15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7" fillId="0" borderId="0" xfId="25" applyNumberFormat="1" applyFont="1" applyFill="1" applyBorder="1" applyAlignment="1">
      <alignment horizontal="right" wrapText="1"/>
      <protection/>
    </xf>
    <xf numFmtId="172" fontId="17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8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0" fontId="15" fillId="0" borderId="9" xfId="23" applyFont="1" applyFill="1" applyBorder="1" applyAlignment="1">
      <alignment wrapText="1"/>
      <protection/>
    </xf>
    <xf numFmtId="174" fontId="15" fillId="0" borderId="0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horizontal="right" wrapText="1"/>
      <protection/>
    </xf>
    <xf numFmtId="9" fontId="0" fillId="0" borderId="0" xfId="26" applyFont="1" applyFill="1" applyAlignment="1">
      <alignment/>
    </xf>
    <xf numFmtId="3" fontId="16" fillId="0" borderId="0" xfId="23" applyNumberFormat="1" applyFont="1" applyFill="1" applyBorder="1" applyAlignment="1">
      <alignment wrapText="1"/>
      <protection/>
    </xf>
    <xf numFmtId="0" fontId="15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5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3" fontId="15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173" fontId="0" fillId="0" borderId="0" xfId="26" applyNumberFormat="1" applyFont="1" applyFill="1" applyBorder="1" applyAlignment="1">
      <alignment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right"/>
      <protection/>
    </xf>
    <xf numFmtId="9" fontId="19" fillId="0" borderId="0" xfId="26" applyFont="1" applyFill="1" applyAlignment="1">
      <alignment horizontal="right"/>
    </xf>
    <xf numFmtId="0" fontId="20" fillId="0" borderId="0" xfId="22" applyFont="1" applyFill="1">
      <alignment/>
      <protection/>
    </xf>
    <xf numFmtId="3" fontId="19" fillId="0" borderId="0" xfId="22" applyNumberFormat="1" applyFont="1" applyFill="1" applyAlignment="1">
      <alignment horizontal="right"/>
      <protection/>
    </xf>
    <xf numFmtId="3" fontId="15" fillId="0" borderId="4" xfId="23" applyNumberFormat="1" applyFont="1" applyFill="1" applyBorder="1" applyAlignment="1">
      <alignment wrapText="1"/>
      <protection/>
    </xf>
    <xf numFmtId="1" fontId="15" fillId="0" borderId="4" xfId="23" applyNumberFormat="1" applyFont="1" applyFill="1" applyBorder="1" applyAlignment="1">
      <alignment wrapText="1"/>
      <protection/>
    </xf>
    <xf numFmtId="3" fontId="15" fillId="0" borderId="4" xfId="26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172" fontId="0" fillId="0" borderId="9" xfId="26" applyNumberFormat="1" applyFont="1" applyFill="1" applyBorder="1" applyAlignment="1">
      <alignment horizontal="right" wrapText="1"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0" fontId="15" fillId="0" borderId="5" xfId="23" applyFont="1" applyFill="1" applyBorder="1" applyAlignment="1">
      <alignment horizontal="left" wrapText="1"/>
      <protection/>
    </xf>
    <xf numFmtId="172" fontId="15" fillId="0" borderId="0" xfId="23" applyNumberFormat="1" applyFont="1" applyFill="1" applyBorder="1" applyAlignment="1">
      <alignment horizontal="right" wrapText="1"/>
      <protection/>
    </xf>
    <xf numFmtId="0" fontId="15" fillId="0" borderId="7" xfId="23" applyFont="1" applyFill="1" applyBorder="1" applyAlignment="1">
      <alignment horizontal="left" wrapText="1"/>
      <protection/>
    </xf>
    <xf numFmtId="0" fontId="21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172" fontId="2" fillId="0" borderId="10" xfId="24" applyNumberFormat="1" applyFont="1" applyFill="1" applyBorder="1" applyAlignment="1">
      <alignment horizontal="right" wrapText="1"/>
      <protection/>
    </xf>
    <xf numFmtId="0" fontId="2" fillId="0" borderId="2" xfId="24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" fillId="0" borderId="9" xfId="24" applyNumberFormat="1" applyFont="1" applyFill="1" applyBorder="1" applyAlignment="1">
      <alignment horizontal="right"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2" fillId="0" borderId="8" xfId="23" applyNumberFormat="1" applyFont="1" applyFill="1" applyBorder="1" applyAlignment="1">
      <alignment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3" fontId="22" fillId="0" borderId="5" xfId="23" applyNumberFormat="1" applyFont="1" applyFill="1" applyBorder="1" applyAlignment="1">
      <alignment wrapText="1"/>
      <protection/>
    </xf>
    <xf numFmtId="3" fontId="22" fillId="0" borderId="7" xfId="23" applyNumberFormat="1" applyFont="1" applyFill="1" applyBorder="1" applyAlignment="1">
      <alignment wrapText="1"/>
      <protection/>
    </xf>
    <xf numFmtId="172" fontId="22" fillId="0" borderId="6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3" fontId="22" fillId="0" borderId="6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5" fillId="0" borderId="0" xfId="26" applyNumberFormat="1" applyFont="1" applyFill="1" applyBorder="1" applyAlignment="1">
      <alignment wrapText="1"/>
    </xf>
    <xf numFmtId="173" fontId="15" fillId="0" borderId="4" xfId="26" applyNumberFormat="1" applyFont="1" applyFill="1" applyBorder="1" applyAlignment="1">
      <alignment wrapText="1"/>
    </xf>
    <xf numFmtId="9" fontId="0" fillId="0" borderId="4" xfId="26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6" applyNumberFormat="1" applyFont="1" applyFill="1" applyBorder="1" applyAlignment="1">
      <alignment horizontal="right"/>
    </xf>
    <xf numFmtId="3" fontId="0" fillId="0" borderId="4" xfId="26" applyNumberFormat="1" applyFont="1" applyFill="1" applyBorder="1" applyAlignment="1">
      <alignment horizontal="right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172" fontId="1" fillId="0" borderId="0" xfId="26" applyNumberFormat="1" applyFont="1" applyFill="1" applyBorder="1" applyAlignment="1">
      <alignment horizontal="right" wrapText="1"/>
    </xf>
    <xf numFmtId="172" fontId="1" fillId="0" borderId="4" xfId="26" applyNumberFormat="1" applyFont="1" applyFill="1" applyBorder="1" applyAlignment="1">
      <alignment horizontal="right" wrapText="1"/>
    </xf>
    <xf numFmtId="172" fontId="1" fillId="0" borderId="9" xfId="26" applyNumberFormat="1" applyFont="1" applyFill="1" applyBorder="1" applyAlignment="1">
      <alignment horizontal="right" wrapText="1"/>
    </xf>
    <xf numFmtId="3" fontId="15" fillId="0" borderId="0" xfId="23" applyNumberFormat="1" applyFont="1" applyFill="1" applyBorder="1" applyAlignment="1">
      <alignment horizontal="right" wrapText="1"/>
      <protection/>
    </xf>
    <xf numFmtId="3" fontId="0" fillId="0" borderId="9" xfId="26" applyNumberFormat="1" applyFont="1" applyFill="1" applyBorder="1" applyAlignment="1">
      <alignment horizontal="right"/>
    </xf>
    <xf numFmtId="172" fontId="0" fillId="0" borderId="0" xfId="26" applyNumberFormat="1" applyFont="1" applyFill="1" applyBorder="1" applyAlignment="1">
      <alignment horizontal="right"/>
    </xf>
    <xf numFmtId="9" fontId="0" fillId="0" borderId="0" xfId="26" applyNumberFormat="1" applyFont="1" applyAlignment="1">
      <alignment/>
    </xf>
    <xf numFmtId="9" fontId="0" fillId="0" borderId="0" xfId="0" applyNumberFormat="1" applyFont="1" applyAlignment="1">
      <alignment/>
    </xf>
    <xf numFmtId="0" fontId="2" fillId="0" borderId="3" xfId="24" applyFont="1" applyFill="1" applyBorder="1" applyAlignment="1">
      <alignment horizontal="justify"/>
      <protection/>
    </xf>
    <xf numFmtId="3" fontId="22" fillId="0" borderId="7" xfId="23" applyNumberFormat="1" applyFont="1" applyFill="1" applyBorder="1" applyAlignment="1">
      <alignment wrapText="1"/>
      <protection/>
    </xf>
    <xf numFmtId="3" fontId="22" fillId="0" borderId="5" xfId="23" applyNumberFormat="1" applyFont="1" applyFill="1" applyBorder="1" applyAlignment="1">
      <alignment wrapText="1"/>
      <protection/>
    </xf>
    <xf numFmtId="174" fontId="22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1" xfId="24" applyFont="1" applyFill="1" applyBorder="1">
      <alignment/>
      <protection/>
    </xf>
    <xf numFmtId="0" fontId="2" fillId="0" borderId="2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6" fillId="0" borderId="4" xfId="24" applyNumberFormat="1" applyFont="1" applyFill="1" applyBorder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8" xfId="24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2" fillId="0" borderId="6" xfId="22" applyNumberFormat="1" applyFont="1" applyFill="1" applyBorder="1" applyAlignment="1">
      <alignment wrapText="1"/>
      <protection/>
    </xf>
    <xf numFmtId="3" fontId="2" fillId="0" borderId="6" xfId="22" applyNumberFormat="1" applyFont="1" applyFill="1" applyBorder="1">
      <alignment/>
      <protection/>
    </xf>
    <xf numFmtId="3" fontId="2" fillId="0" borderId="0" xfId="24" applyNumberFormat="1" applyFont="1" applyFill="1" applyBorder="1">
      <alignment/>
      <protection/>
    </xf>
    <xf numFmtId="3" fontId="2" fillId="0" borderId="0" xfId="22" applyNumberFormat="1" applyFont="1" applyFill="1" applyBorder="1" applyAlignment="1">
      <alignment wrapText="1"/>
      <protection/>
    </xf>
    <xf numFmtId="3" fontId="2" fillId="0" borderId="0" xfId="22" applyNumberFormat="1" applyFont="1" applyFill="1" applyBorder="1">
      <alignment/>
      <protection/>
    </xf>
    <xf numFmtId="3" fontId="2" fillId="0" borderId="7" xfId="24" applyNumberFormat="1" applyFont="1" applyFill="1" applyBorder="1">
      <alignment/>
      <protection/>
    </xf>
    <xf numFmtId="3" fontId="2" fillId="0" borderId="7" xfId="22" applyNumberFormat="1" applyFont="1" applyFill="1" applyBorder="1" applyAlignment="1">
      <alignment wrapText="1"/>
      <protection/>
    </xf>
    <xf numFmtId="3" fontId="2" fillId="0" borderId="7" xfId="22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1" fontId="15" fillId="0" borderId="0" xfId="23" applyNumberFormat="1" applyFont="1" applyFill="1" applyBorder="1" applyAlignment="1">
      <alignment wrapText="1"/>
      <protection/>
    </xf>
    <xf numFmtId="3" fontId="6" fillId="0" borderId="0" xfId="24" applyNumberFormat="1" applyFont="1" applyFill="1" applyBorder="1">
      <alignment/>
      <protection/>
    </xf>
    <xf numFmtId="174" fontId="15" fillId="0" borderId="4" xfId="26" applyNumberFormat="1" applyFont="1" applyFill="1" applyBorder="1" applyAlignment="1">
      <alignment wrapText="1"/>
    </xf>
    <xf numFmtId="174" fontId="15" fillId="0" borderId="4" xfId="16" applyNumberFormat="1" applyFont="1" applyFill="1" applyBorder="1" applyAlignment="1">
      <alignment horizontal="right" wrapText="1"/>
    </xf>
    <xf numFmtId="0" fontId="6" fillId="0" borderId="4" xfId="22" applyFont="1" applyFill="1" applyBorder="1">
      <alignment/>
      <protection/>
    </xf>
    <xf numFmtId="0" fontId="0" fillId="0" borderId="11" xfId="22" applyFont="1" applyFill="1" applyBorder="1">
      <alignment/>
      <protection/>
    </xf>
    <xf numFmtId="9" fontId="0" fillId="0" borderId="0" xfId="26" applyNumberForma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2" fontId="2" fillId="0" borderId="11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right"/>
    </xf>
    <xf numFmtId="174" fontId="2" fillId="0" borderId="2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4" fontId="10" fillId="0" borderId="9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10" fillId="0" borderId="2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2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11" xfId="26" applyNumberFormat="1" applyFont="1" applyBorder="1" applyAlignment="1">
      <alignment horizontal="right"/>
    </xf>
    <xf numFmtId="173" fontId="5" fillId="0" borderId="5" xfId="26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0" applyNumberFormat="1" applyFont="1" applyAlignment="1">
      <alignment/>
    </xf>
    <xf numFmtId="173" fontId="0" fillId="0" borderId="0" xfId="26" applyNumberFormat="1" applyFont="1" applyFill="1" applyAlignment="1">
      <alignment/>
    </xf>
    <xf numFmtId="0" fontId="16" fillId="0" borderId="0" xfId="23" applyFont="1" applyFill="1" applyBorder="1" applyAlignment="1">
      <alignment horizontal="right" vertical="center"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0" fontId="15" fillId="0" borderId="0" xfId="23" applyFont="1" applyFill="1" applyBorder="1" applyAlignment="1">
      <alignment horizontal="left" wrapText="1"/>
      <protection/>
    </xf>
    <xf numFmtId="0" fontId="15" fillId="0" borderId="0" xfId="23" applyFont="1" applyFill="1" applyBorder="1" applyAlignment="1">
      <alignment horizontal="right" vertical="center" wrapText="1"/>
      <protection/>
    </xf>
    <xf numFmtId="173" fontId="15" fillId="0" borderId="0" xfId="26" applyNumberFormat="1" applyFont="1" applyFill="1" applyBorder="1" applyAlignment="1">
      <alignment wrapText="1"/>
    </xf>
    <xf numFmtId="3" fontId="0" fillId="0" borderId="0" xfId="26" applyNumberFormat="1" applyFont="1" applyFill="1" applyAlignment="1">
      <alignment/>
    </xf>
    <xf numFmtId="0" fontId="23" fillId="0" borderId="0" xfId="0" applyFont="1" applyFill="1" applyAlignment="1">
      <alignment/>
    </xf>
    <xf numFmtId="0" fontId="2" fillId="0" borderId="1" xfId="24" applyFont="1" applyFill="1" applyBorder="1" applyAlignment="1">
      <alignment horizontal="left"/>
      <protection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172" fontId="2" fillId="0" borderId="6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4" fontId="2" fillId="0" borderId="8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74" fontId="0" fillId="0" borderId="4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9" fontId="0" fillId="0" borderId="0" xfId="26" applyFont="1" applyFill="1" applyAlignment="1">
      <alignment/>
    </xf>
    <xf numFmtId="173" fontId="0" fillId="0" borderId="0" xfId="26" applyNumberFormat="1" applyFont="1" applyFill="1" applyAlignment="1">
      <alignment/>
    </xf>
    <xf numFmtId="3" fontId="0" fillId="0" borderId="0" xfId="26" applyNumberFormat="1" applyFont="1" applyFill="1" applyAlignment="1">
      <alignment/>
    </xf>
    <xf numFmtId="0" fontId="2" fillId="0" borderId="2" xfId="0" applyFont="1" applyFill="1" applyBorder="1" applyAlignment="1">
      <alignment horizontal="left" vertical="center"/>
    </xf>
    <xf numFmtId="174" fontId="2" fillId="0" borderId="4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172" fontId="2" fillId="0" borderId="7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6" xfId="26" applyNumberFormat="1" applyFont="1" applyFill="1" applyBorder="1" applyAlignment="1">
      <alignment horizontal="right" vertical="center"/>
    </xf>
    <xf numFmtId="0" fontId="1" fillId="0" borderId="7" xfId="26" applyNumberFormat="1" applyFont="1" applyFill="1" applyBorder="1" applyAlignment="1">
      <alignment horizontal="right" vertical="center"/>
    </xf>
    <xf numFmtId="0" fontId="16" fillId="0" borderId="6" xfId="23" applyFont="1" applyFill="1" applyBorder="1" applyAlignment="1">
      <alignment horizontal="center" vertical="center" wrapText="1"/>
      <protection/>
    </xf>
    <xf numFmtId="0" fontId="16" fillId="0" borderId="7" xfId="23" applyFont="1" applyFill="1" applyBorder="1" applyAlignment="1">
      <alignment horizontal="center" vertical="center" wrapText="1"/>
      <protection/>
    </xf>
    <xf numFmtId="0" fontId="16" fillId="0" borderId="6" xfId="23" applyFont="1" applyFill="1" applyBorder="1" applyAlignment="1">
      <alignment horizontal="right" vertical="center" wrapText="1"/>
      <protection/>
    </xf>
    <xf numFmtId="0" fontId="16" fillId="0" borderId="7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2" spans="1:8" ht="25.5" customHeight="1">
      <c r="A2" s="313" t="s">
        <v>13</v>
      </c>
      <c r="B2" s="313"/>
      <c r="C2" s="313"/>
      <c r="D2" s="313"/>
      <c r="E2" s="313"/>
      <c r="F2" s="313"/>
      <c r="G2" s="313"/>
      <c r="H2" s="313"/>
    </row>
    <row r="3" spans="1:8" ht="15">
      <c r="A3" s="46" t="s">
        <v>14</v>
      </c>
      <c r="B3" s="47"/>
      <c r="C3" s="47"/>
      <c r="D3" s="48"/>
      <c r="E3" s="48"/>
      <c r="F3" s="48"/>
      <c r="G3" s="48"/>
      <c r="H3" s="49"/>
    </row>
    <row r="4" spans="1:8" ht="12.75">
      <c r="A4" s="46" t="s">
        <v>15</v>
      </c>
      <c r="B4" s="50"/>
      <c r="C4" s="50"/>
      <c r="D4" s="51"/>
      <c r="E4" s="51"/>
      <c r="F4" s="51"/>
      <c r="G4" s="51"/>
      <c r="H4" s="51"/>
    </row>
    <row r="5" spans="1:8" ht="12.75">
      <c r="A5" s="46" t="s">
        <v>18</v>
      </c>
      <c r="B5" s="50"/>
      <c r="C5" s="50"/>
      <c r="D5" s="51"/>
      <c r="E5" s="51"/>
      <c r="F5" s="51"/>
      <c r="G5" s="51"/>
      <c r="H5" s="51"/>
    </row>
    <row r="6" spans="1:8" ht="12.75">
      <c r="A6" s="46" t="s">
        <v>16</v>
      </c>
      <c r="B6" s="50"/>
      <c r="C6" s="50"/>
      <c r="D6" s="51"/>
      <c r="E6" s="51"/>
      <c r="F6" s="51"/>
      <c r="G6" s="51"/>
      <c r="H6" s="51"/>
    </row>
    <row r="7" spans="1:8" ht="12.75" customHeight="1">
      <c r="A7" s="322" t="s">
        <v>17</v>
      </c>
      <c r="B7" s="322"/>
      <c r="C7" s="322"/>
      <c r="D7" s="322"/>
      <c r="E7" s="322"/>
      <c r="F7" s="322"/>
      <c r="G7" s="322"/>
      <c r="H7" s="322"/>
    </row>
    <row r="9" spans="1:7" ht="12.75" customHeight="1">
      <c r="A9" s="314" t="s">
        <v>90</v>
      </c>
      <c r="B9" s="316">
        <v>2005</v>
      </c>
      <c r="C9" s="317">
        <v>2006</v>
      </c>
      <c r="D9" s="311" t="s">
        <v>37</v>
      </c>
      <c r="E9" s="318" t="s">
        <v>38</v>
      </c>
      <c r="F9" s="320" t="s">
        <v>39</v>
      </c>
      <c r="G9" s="311" t="s">
        <v>40</v>
      </c>
    </row>
    <row r="10" spans="1:7" ht="12.75">
      <c r="A10" s="315"/>
      <c r="B10" s="316"/>
      <c r="C10" s="317"/>
      <c r="D10" s="312"/>
      <c r="E10" s="319"/>
      <c r="F10" s="321"/>
      <c r="G10" s="312"/>
    </row>
    <row r="11" spans="1:7" ht="14.25">
      <c r="A11" s="31" t="s">
        <v>21</v>
      </c>
      <c r="B11" s="33">
        <v>61040</v>
      </c>
      <c r="C11" s="34">
        <v>61311</v>
      </c>
      <c r="D11" s="27">
        <f>C11/B11-1</f>
        <v>0.004439711664482315</v>
      </c>
      <c r="E11" s="33">
        <v>15694</v>
      </c>
      <c r="F11" s="34">
        <v>15709</v>
      </c>
      <c r="G11" s="27">
        <f>F11/E11-1</f>
        <v>0.00095577927870516</v>
      </c>
    </row>
    <row r="12" spans="1:7" ht="12.75">
      <c r="A12" s="8" t="s">
        <v>22</v>
      </c>
      <c r="B12" s="18">
        <v>594</v>
      </c>
      <c r="C12" s="14">
        <v>911</v>
      </c>
      <c r="D12" s="22">
        <f>C12/B12-1</f>
        <v>0.5336700336700337</v>
      </c>
      <c r="E12" s="18">
        <v>188</v>
      </c>
      <c r="F12" s="14">
        <v>289</v>
      </c>
      <c r="G12" s="22">
        <f>F12/E12-1</f>
        <v>0.5372340425531914</v>
      </c>
    </row>
    <row r="13" spans="1:8" ht="12.75">
      <c r="A13" s="8" t="s">
        <v>23</v>
      </c>
      <c r="B13" s="18">
        <f>-33017-169</f>
        <v>-33186</v>
      </c>
      <c r="C13" s="14">
        <f>-34100</f>
        <v>-34100</v>
      </c>
      <c r="D13" s="22">
        <f>C13/B13-1</f>
        <v>0.02754173446634134</v>
      </c>
      <c r="E13" s="18">
        <f>-8688-169</f>
        <v>-8857</v>
      </c>
      <c r="F13" s="14">
        <f>-10028</f>
        <v>-10028</v>
      </c>
      <c r="G13" s="22">
        <f>F13/E13-1</f>
        <v>0.13221180986790104</v>
      </c>
      <c r="H13" s="41"/>
    </row>
    <row r="14" spans="1:7" ht="12.75">
      <c r="A14" s="8" t="s">
        <v>24</v>
      </c>
      <c r="B14" s="18">
        <f>-232+169</f>
        <v>-63</v>
      </c>
      <c r="C14" s="14">
        <v>-61</v>
      </c>
      <c r="D14" s="22">
        <f>C14/B14-1</f>
        <v>-0.031746031746031744</v>
      </c>
      <c r="E14" s="18">
        <f>-198+169</f>
        <v>-29</v>
      </c>
      <c r="F14" s="14">
        <v>-15</v>
      </c>
      <c r="G14" s="22">
        <f>F14/E14-1</f>
        <v>-0.48275862068965514</v>
      </c>
    </row>
    <row r="15" spans="1:7" ht="12.75">
      <c r="A15" s="8" t="s">
        <v>25</v>
      </c>
      <c r="B15" s="18">
        <v>116</v>
      </c>
      <c r="C15" s="14">
        <v>98</v>
      </c>
      <c r="D15" s="22">
        <f>C15/B15-1</f>
        <v>-0.15517241379310343</v>
      </c>
      <c r="E15" s="18">
        <v>47</v>
      </c>
      <c r="F15" s="14">
        <v>11</v>
      </c>
      <c r="G15" s="22">
        <f>F15/E15-1</f>
        <v>-0.7659574468085106</v>
      </c>
    </row>
    <row r="16" spans="1:7" ht="12.75">
      <c r="A16" s="8" t="s">
        <v>26</v>
      </c>
      <c r="B16" s="18">
        <v>-1261</v>
      </c>
      <c r="C16" s="14">
        <v>-253</v>
      </c>
      <c r="D16" s="28" t="s">
        <v>1</v>
      </c>
      <c r="E16" s="18">
        <v>-1081</v>
      </c>
      <c r="F16" s="14">
        <v>-211</v>
      </c>
      <c r="G16" s="28" t="s">
        <v>1</v>
      </c>
    </row>
    <row r="17" spans="1:7" ht="3.75" customHeight="1">
      <c r="A17" s="8"/>
      <c r="B17" s="18"/>
      <c r="C17" s="14"/>
      <c r="D17" s="22"/>
      <c r="E17" s="18"/>
      <c r="F17" s="14"/>
      <c r="G17" s="22"/>
    </row>
    <row r="18" spans="1:7" ht="12.75">
      <c r="A18" s="9" t="s">
        <v>27</v>
      </c>
      <c r="B18" s="19">
        <f>SUM(B11:B16)</f>
        <v>27240</v>
      </c>
      <c r="C18" s="13">
        <f>SUM(C11:C16)</f>
        <v>27906</v>
      </c>
      <c r="D18" s="23">
        <f>C18/B18-1</f>
        <v>0.024449339207048393</v>
      </c>
      <c r="E18" s="19">
        <f>SUM(E11:E16)</f>
        <v>5962</v>
      </c>
      <c r="F18" s="13">
        <f>SUM(F11:F16)</f>
        <v>5755</v>
      </c>
      <c r="G18" s="23">
        <f>F18/E18-1</f>
        <v>-0.03471989265347197</v>
      </c>
    </row>
    <row r="19" spans="1:7" ht="3.75" customHeight="1">
      <c r="A19" s="9"/>
      <c r="B19" s="19"/>
      <c r="C19" s="13"/>
      <c r="D19" s="22"/>
      <c r="E19" s="18"/>
      <c r="F19" s="13"/>
      <c r="G19" s="22"/>
    </row>
    <row r="20" spans="1:7" ht="12.75" customHeight="1">
      <c r="A20" s="32" t="s">
        <v>28</v>
      </c>
      <c r="B20" s="35">
        <f>B18/60721</f>
        <v>0.44860921262825054</v>
      </c>
      <c r="C20" s="36">
        <f>C18/60872</f>
        <v>0.45843737679064267</v>
      </c>
      <c r="D20" s="22"/>
      <c r="E20" s="35">
        <v>0.382</v>
      </c>
      <c r="F20" s="36">
        <f>F18/15580</f>
        <v>0.36938382541720155</v>
      </c>
      <c r="G20" s="22"/>
    </row>
    <row r="21" spans="1:7" ht="3.75" customHeight="1">
      <c r="A21" s="9"/>
      <c r="B21" s="19"/>
      <c r="C21" s="13"/>
      <c r="D21" s="22"/>
      <c r="E21" s="18"/>
      <c r="F21" s="13"/>
      <c r="G21" s="22"/>
    </row>
    <row r="22" spans="1:7" ht="12.75">
      <c r="A22" s="8" t="s">
        <v>29</v>
      </c>
      <c r="B22" s="18">
        <v>-17808</v>
      </c>
      <c r="C22" s="14">
        <v>-16746</v>
      </c>
      <c r="D22" s="22">
        <f>C22/B22-1</f>
        <v>-0.059636118598382803</v>
      </c>
      <c r="E22" s="18">
        <v>-4355</v>
      </c>
      <c r="F22" s="14">
        <v>-4116</v>
      </c>
      <c r="G22" s="22">
        <f>F22/E22-1</f>
        <v>-0.05487944890929963</v>
      </c>
    </row>
    <row r="23" spans="1:7" ht="3" customHeight="1">
      <c r="A23" s="8"/>
      <c r="B23" s="18"/>
      <c r="C23" s="14"/>
      <c r="D23" s="22"/>
      <c r="E23" s="18"/>
      <c r="F23" s="14"/>
      <c r="G23" s="22"/>
    </row>
    <row r="24" spans="1:7" ht="12.75">
      <c r="A24" s="9" t="s">
        <v>30</v>
      </c>
      <c r="B24" s="19">
        <f>B18+B22</f>
        <v>9432</v>
      </c>
      <c r="C24" s="13">
        <f>C18+C22</f>
        <v>11160</v>
      </c>
      <c r="D24" s="23">
        <f>C24/B24-1</f>
        <v>0.1832061068702291</v>
      </c>
      <c r="E24" s="19">
        <f>E18+E22</f>
        <v>1607</v>
      </c>
      <c r="F24" s="13">
        <f>F18+F22</f>
        <v>1639</v>
      </c>
      <c r="G24" s="23">
        <f>F24/E24-1</f>
        <v>0.01991288114499068</v>
      </c>
    </row>
    <row r="25" spans="1:7" ht="3" customHeight="1">
      <c r="A25" s="9"/>
      <c r="B25" s="19"/>
      <c r="C25" s="13"/>
      <c r="D25" s="22"/>
      <c r="E25" s="18"/>
      <c r="F25" s="13"/>
      <c r="G25" s="22"/>
    </row>
    <row r="26" spans="1:7" ht="12.75">
      <c r="A26" s="8" t="s">
        <v>31</v>
      </c>
      <c r="B26" s="18">
        <v>-684</v>
      </c>
      <c r="C26" s="14">
        <v>-220</v>
      </c>
      <c r="D26" s="22">
        <f>C26/B26-1</f>
        <v>-0.6783625730994152</v>
      </c>
      <c r="E26" s="18">
        <v>-181</v>
      </c>
      <c r="F26" s="14">
        <v>-24</v>
      </c>
      <c r="G26" s="22">
        <f>F26/E26-1</f>
        <v>-0.8674033149171271</v>
      </c>
    </row>
    <row r="27" spans="1:7" ht="3" customHeight="1">
      <c r="A27" s="8"/>
      <c r="B27" s="18"/>
      <c r="C27" s="14"/>
      <c r="D27" s="22"/>
      <c r="E27" s="18"/>
      <c r="F27" s="14"/>
      <c r="G27" s="22"/>
    </row>
    <row r="28" spans="1:7" ht="12.75">
      <c r="A28" s="9" t="s">
        <v>32</v>
      </c>
      <c r="B28" s="19">
        <f>B24+B26</f>
        <v>8748</v>
      </c>
      <c r="C28" s="13">
        <f>C24+C26</f>
        <v>10940</v>
      </c>
      <c r="D28" s="23">
        <f>C28/B28-1</f>
        <v>0.25057155921353447</v>
      </c>
      <c r="E28" s="19">
        <f>E24+E26</f>
        <v>1426</v>
      </c>
      <c r="F28" s="13">
        <f>F24+F26</f>
        <v>1615</v>
      </c>
      <c r="G28" s="23">
        <f>F28/E28-1</f>
        <v>0.132538569424965</v>
      </c>
    </row>
    <row r="29" spans="1:7" ht="3" customHeight="1">
      <c r="A29" s="9"/>
      <c r="B29" s="19"/>
      <c r="C29" s="13"/>
      <c r="D29" s="22"/>
      <c r="E29" s="18"/>
      <c r="F29" s="13"/>
      <c r="G29" s="22"/>
    </row>
    <row r="30" spans="1:7" ht="12.75">
      <c r="A30" s="8" t="s">
        <v>33</v>
      </c>
      <c r="B30" s="18">
        <v>-2500</v>
      </c>
      <c r="C30" s="14">
        <f>-2920</f>
        <v>-2920</v>
      </c>
      <c r="D30" s="22">
        <f>C30/B30-1</f>
        <v>0.16799999999999993</v>
      </c>
      <c r="E30" s="18">
        <v>-291</v>
      </c>
      <c r="F30" s="14">
        <v>-443</v>
      </c>
      <c r="G30" s="22">
        <f>F30/E30-1</f>
        <v>0.5223367697594501</v>
      </c>
    </row>
    <row r="31" spans="1:7" ht="3" customHeight="1">
      <c r="A31" s="8"/>
      <c r="B31" s="18"/>
      <c r="C31" s="14"/>
      <c r="D31" s="22"/>
      <c r="E31" s="18"/>
      <c r="F31" s="14"/>
      <c r="G31" s="22"/>
    </row>
    <row r="32" spans="1:7" ht="12.75">
      <c r="A32" s="9" t="s">
        <v>34</v>
      </c>
      <c r="B32" s="19">
        <f>B28+B30</f>
        <v>6248</v>
      </c>
      <c r="C32" s="13">
        <f>C28+C30</f>
        <v>8020</v>
      </c>
      <c r="D32" s="23">
        <f>C32/B32-1</f>
        <v>0.2836107554417413</v>
      </c>
      <c r="E32" s="19">
        <f>E28+E30</f>
        <v>1135</v>
      </c>
      <c r="F32" s="13">
        <f>F28+F30</f>
        <v>1172</v>
      </c>
      <c r="G32" s="23">
        <f>F32/E32-1</f>
        <v>0.032599118942731264</v>
      </c>
    </row>
    <row r="33" spans="1:7" ht="3" customHeight="1">
      <c r="A33" s="9"/>
      <c r="B33" s="19"/>
      <c r="C33" s="13"/>
      <c r="D33" s="22"/>
      <c r="E33" s="18"/>
      <c r="F33" s="13"/>
      <c r="G33" s="22"/>
    </row>
    <row r="34" spans="1:7" ht="12.75">
      <c r="A34" s="8" t="s">
        <v>35</v>
      </c>
      <c r="B34" s="18">
        <v>1</v>
      </c>
      <c r="C34" s="14">
        <v>0</v>
      </c>
      <c r="D34" s="22">
        <f>C34/B34-1</f>
        <v>-1</v>
      </c>
      <c r="E34" s="18">
        <v>0</v>
      </c>
      <c r="F34" s="14">
        <v>0</v>
      </c>
      <c r="G34" s="28" t="s">
        <v>1</v>
      </c>
    </row>
    <row r="35" spans="1:7" ht="3" customHeight="1">
      <c r="A35" s="8"/>
      <c r="B35" s="20" t="s">
        <v>0</v>
      </c>
      <c r="C35" s="15" t="s">
        <v>0</v>
      </c>
      <c r="D35" s="185" t="s">
        <v>9</v>
      </c>
      <c r="E35" s="20" t="s">
        <v>0</v>
      </c>
      <c r="F35" s="15" t="s">
        <v>0</v>
      </c>
      <c r="G35" s="185" t="s">
        <v>0</v>
      </c>
    </row>
    <row r="36" spans="1:7" ht="12.75">
      <c r="A36" s="9" t="s">
        <v>36</v>
      </c>
      <c r="B36" s="19">
        <f>B32+B34</f>
        <v>6249</v>
      </c>
      <c r="C36" s="13">
        <f>C32+C34</f>
        <v>8020</v>
      </c>
      <c r="D36" s="23">
        <f>C36/B36-1</f>
        <v>0.28340534485517677</v>
      </c>
      <c r="E36" s="19">
        <f>E32+E34</f>
        <v>1135</v>
      </c>
      <c r="F36" s="13">
        <f>F32+F34</f>
        <v>1172</v>
      </c>
      <c r="G36" s="23">
        <f>F36/E36-1</f>
        <v>0.032599118942731264</v>
      </c>
    </row>
    <row r="37" spans="1:7" ht="3" customHeight="1">
      <c r="A37" s="12"/>
      <c r="B37" s="37"/>
      <c r="C37" s="38"/>
      <c r="D37" s="26"/>
      <c r="E37" s="37"/>
      <c r="F37" s="38"/>
      <c r="G37" s="26"/>
    </row>
    <row r="39" ht="4.5" customHeight="1"/>
    <row r="40" ht="14.25">
      <c r="A40" s="4" t="s">
        <v>19</v>
      </c>
    </row>
    <row r="41" ht="14.25">
      <c r="A41" s="4" t="s">
        <v>20</v>
      </c>
    </row>
    <row r="44" ht="12.75">
      <c r="C44" s="3"/>
    </row>
  </sheetData>
  <mergeCells count="9">
    <mergeCell ref="G9:G10"/>
    <mergeCell ref="A2:H2"/>
    <mergeCell ref="A9:A10"/>
    <mergeCell ref="B9:B10"/>
    <mergeCell ref="C9:C10"/>
    <mergeCell ref="D9:D10"/>
    <mergeCell ref="E9:E10"/>
    <mergeCell ref="F9:F10"/>
    <mergeCell ref="A7:H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Tel. +420 271 462 076, +420 271 462 169&amp;Cemail: investor.relations@o2.com&amp;R1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SheetLayoutView="100" workbookViewId="0" topLeftCell="A36">
      <selection activeCell="A36" sqref="A36"/>
    </sheetView>
  </sheetViews>
  <sheetFormatPr defaultColWidth="9.140625" defaultRowHeight="12.75"/>
  <cols>
    <col min="1" max="1" width="34.421875" style="2" customWidth="1"/>
    <col min="2" max="3" width="9.140625" style="6" customWidth="1"/>
    <col min="4" max="4" width="11.7109375" style="2" customWidth="1"/>
    <col min="5" max="6" width="10.00390625" style="2" customWidth="1"/>
    <col min="7" max="7" width="11.7109375" style="2" customWidth="1"/>
    <col min="8" max="8" width="10.28125" style="2" bestFit="1" customWidth="1"/>
    <col min="9" max="9" width="6.421875" style="2" customWidth="1"/>
    <col min="10" max="10" width="32.7109375" style="2" customWidth="1"/>
    <col min="11" max="15" width="9.140625" style="2" customWidth="1"/>
    <col min="16" max="16" width="15.57421875" style="2" customWidth="1"/>
    <col min="17" max="16384" width="9.140625" style="2" customWidth="1"/>
  </cols>
  <sheetData>
    <row r="1" spans="1:7" ht="12.75" customHeight="1">
      <c r="A1" s="314" t="s">
        <v>41</v>
      </c>
      <c r="B1" s="316">
        <v>2005</v>
      </c>
      <c r="C1" s="317">
        <v>2006</v>
      </c>
      <c r="D1" s="311" t="s">
        <v>37</v>
      </c>
      <c r="E1" s="318" t="s">
        <v>38</v>
      </c>
      <c r="F1" s="320" t="s">
        <v>39</v>
      </c>
      <c r="G1" s="311" t="s">
        <v>40</v>
      </c>
    </row>
    <row r="2" spans="1:7" ht="12.75">
      <c r="A2" s="315"/>
      <c r="B2" s="316"/>
      <c r="C2" s="317"/>
      <c r="D2" s="312"/>
      <c r="E2" s="319"/>
      <c r="F2" s="321"/>
      <c r="G2" s="312"/>
    </row>
    <row r="3" spans="1:9" ht="14.25">
      <c r="A3" s="7" t="s">
        <v>42</v>
      </c>
      <c r="B3" s="19">
        <f>11771-527</f>
        <v>11244</v>
      </c>
      <c r="C3" s="13">
        <v>10510</v>
      </c>
      <c r="D3" s="29">
        <f>C3/B3-1</f>
        <v>-0.06527926004980433</v>
      </c>
      <c r="E3" s="17">
        <v>2662</v>
      </c>
      <c r="F3" s="13">
        <v>2600</v>
      </c>
      <c r="G3" s="29">
        <f>F3/E3-1</f>
        <v>-0.023290758827948954</v>
      </c>
      <c r="H3" s="206"/>
      <c r="I3" s="206"/>
    </row>
    <row r="4" spans="1:8" ht="12.75">
      <c r="A4" s="9"/>
      <c r="B4" s="18"/>
      <c r="C4" s="14"/>
      <c r="D4" s="28"/>
      <c r="E4" s="18"/>
      <c r="F4" s="14"/>
      <c r="G4" s="28"/>
      <c r="H4" s="207"/>
    </row>
    <row r="5" spans="1:9" ht="12.75">
      <c r="A5" s="9" t="s">
        <v>43</v>
      </c>
      <c r="B5" s="19">
        <f>B6+B11</f>
        <v>11019</v>
      </c>
      <c r="C5" s="13">
        <f>C6+C11</f>
        <v>9963</v>
      </c>
      <c r="D5" s="15">
        <f aca="true" t="shared" si="0" ref="D5:D11">C5/B5-1</f>
        <v>-0.09583446773754423</v>
      </c>
      <c r="E5" s="19">
        <f>E6+E11</f>
        <v>2798</v>
      </c>
      <c r="F5" s="13">
        <f>F6+F11</f>
        <v>2323</v>
      </c>
      <c r="G5" s="15">
        <f aca="true" t="shared" si="1" ref="G5:G11">F5/E5-1</f>
        <v>-0.16976411722659046</v>
      </c>
      <c r="H5" s="206"/>
      <c r="I5" s="40"/>
    </row>
    <row r="6" spans="1:9" ht="12.75">
      <c r="A6" s="8" t="s">
        <v>44</v>
      </c>
      <c r="B6" s="18">
        <f>SUM(B7:B10)</f>
        <v>6595</v>
      </c>
      <c r="C6" s="14">
        <f>SUM(C7:C10)</f>
        <v>5528</v>
      </c>
      <c r="D6" s="28">
        <f t="shared" si="0"/>
        <v>-0.1617892342683851</v>
      </c>
      <c r="E6" s="18">
        <f>SUM(E7:E10)</f>
        <v>1631</v>
      </c>
      <c r="F6" s="14">
        <f>SUM(F7:F10)</f>
        <v>1226</v>
      </c>
      <c r="G6" s="28">
        <f t="shared" si="1"/>
        <v>-0.2483139178418149</v>
      </c>
      <c r="H6" s="206"/>
      <c r="I6" s="206"/>
    </row>
    <row r="7" spans="1:9" ht="14.25">
      <c r="A7" s="11" t="s">
        <v>45</v>
      </c>
      <c r="B7" s="18">
        <f>3003+449</f>
        <v>3452</v>
      </c>
      <c r="C7" s="14">
        <v>3010</v>
      </c>
      <c r="D7" s="28">
        <f t="shared" si="0"/>
        <v>-0.12804171494785632</v>
      </c>
      <c r="E7" s="18">
        <v>922</v>
      </c>
      <c r="F7" s="14">
        <v>631</v>
      </c>
      <c r="G7" s="28">
        <f t="shared" si="1"/>
        <v>-0.31561822125813443</v>
      </c>
      <c r="H7" s="206"/>
      <c r="I7" s="40"/>
    </row>
    <row r="8" spans="1:9" ht="12.75">
      <c r="A8" s="11" t="s">
        <v>46</v>
      </c>
      <c r="B8" s="18">
        <v>1920</v>
      </c>
      <c r="C8" s="14">
        <v>1540</v>
      </c>
      <c r="D8" s="28">
        <f t="shared" si="0"/>
        <v>-0.19791666666666663</v>
      </c>
      <c r="E8" s="18">
        <v>413</v>
      </c>
      <c r="F8" s="14">
        <v>372</v>
      </c>
      <c r="G8" s="28">
        <f t="shared" si="1"/>
        <v>-0.09927360774818406</v>
      </c>
      <c r="H8" s="206"/>
      <c r="I8" s="40"/>
    </row>
    <row r="9" spans="1:9" ht="12.75">
      <c r="A9" s="11" t="s">
        <v>47</v>
      </c>
      <c r="B9" s="18">
        <v>616</v>
      </c>
      <c r="C9" s="14">
        <v>510</v>
      </c>
      <c r="D9" s="28">
        <f t="shared" si="0"/>
        <v>-0.17207792207792205</v>
      </c>
      <c r="E9" s="18">
        <v>134</v>
      </c>
      <c r="F9" s="14">
        <v>124</v>
      </c>
      <c r="G9" s="28">
        <f t="shared" si="1"/>
        <v>-0.07462686567164178</v>
      </c>
      <c r="H9" s="206"/>
      <c r="I9" s="40"/>
    </row>
    <row r="10" spans="1:9" ht="14.25">
      <c r="A10" s="11" t="s">
        <v>48</v>
      </c>
      <c r="B10" s="18">
        <v>607</v>
      </c>
      <c r="C10" s="14">
        <v>468</v>
      </c>
      <c r="D10" s="28">
        <f t="shared" si="0"/>
        <v>-0.228995057660626</v>
      </c>
      <c r="E10" s="18">
        <v>162</v>
      </c>
      <c r="F10" s="14">
        <v>99</v>
      </c>
      <c r="G10" s="28">
        <f t="shared" si="1"/>
        <v>-0.38888888888888884</v>
      </c>
      <c r="H10" s="206"/>
      <c r="I10" s="40"/>
    </row>
    <row r="11" spans="1:9" ht="14.25">
      <c r="A11" s="8" t="s">
        <v>49</v>
      </c>
      <c r="B11" s="18">
        <v>4424</v>
      </c>
      <c r="C11" s="14">
        <v>4435</v>
      </c>
      <c r="D11" s="28">
        <f t="shared" si="0"/>
        <v>0.0024864376130198096</v>
      </c>
      <c r="E11" s="18">
        <v>1167</v>
      </c>
      <c r="F11" s="14">
        <v>1097</v>
      </c>
      <c r="G11" s="28">
        <f t="shared" si="1"/>
        <v>-0.05998286203941727</v>
      </c>
      <c r="H11" s="206"/>
      <c r="I11" s="206"/>
    </row>
    <row r="12" spans="1:9" ht="3" customHeight="1">
      <c r="A12" s="8"/>
      <c r="B12" s="18"/>
      <c r="C12" s="14"/>
      <c r="D12" s="28"/>
      <c r="E12" s="18"/>
      <c r="F12" s="14"/>
      <c r="G12" s="28"/>
      <c r="H12" s="206"/>
      <c r="I12" s="40"/>
    </row>
    <row r="13" spans="1:9" ht="12.75">
      <c r="A13" s="9" t="s">
        <v>50</v>
      </c>
      <c r="B13" s="19">
        <f>B14+B15</f>
        <v>3063</v>
      </c>
      <c r="C13" s="13">
        <f>C14+C15</f>
        <v>3359</v>
      </c>
      <c r="D13" s="15">
        <f>C13/B13-1</f>
        <v>0.09663728370878233</v>
      </c>
      <c r="E13" s="19">
        <f>E14+E15</f>
        <v>755</v>
      </c>
      <c r="F13" s="13">
        <f>F14+F15</f>
        <v>890</v>
      </c>
      <c r="G13" s="15">
        <f>F13/E13-1</f>
        <v>0.17880794701986757</v>
      </c>
      <c r="H13" s="40"/>
      <c r="I13" s="40"/>
    </row>
    <row r="14" spans="1:9" ht="12.75">
      <c r="A14" s="11" t="s">
        <v>51</v>
      </c>
      <c r="B14" s="18">
        <f>1151+78</f>
        <v>1229</v>
      </c>
      <c r="C14" s="14">
        <v>610</v>
      </c>
      <c r="D14" s="28">
        <f>C14/B14-1</f>
        <v>-0.5036615134255492</v>
      </c>
      <c r="E14" s="18">
        <v>242</v>
      </c>
      <c r="F14" s="14">
        <v>106</v>
      </c>
      <c r="G14" s="28">
        <f>F14/E14-1</f>
        <v>-0.5619834710743802</v>
      </c>
      <c r="H14" s="40"/>
      <c r="I14" s="40"/>
    </row>
    <row r="15" spans="1:9" ht="12.75">
      <c r="A15" s="11" t="s">
        <v>52</v>
      </c>
      <c r="B15" s="18">
        <v>1834</v>
      </c>
      <c r="C15" s="14">
        <v>2749</v>
      </c>
      <c r="D15" s="28">
        <f>C15/B15-1</f>
        <v>0.4989094874591058</v>
      </c>
      <c r="E15" s="18">
        <v>513</v>
      </c>
      <c r="F15" s="14">
        <v>784</v>
      </c>
      <c r="G15" s="28">
        <f>F15/E15-1</f>
        <v>0.5282651072124755</v>
      </c>
      <c r="H15" s="40"/>
      <c r="I15" s="40"/>
    </row>
    <row r="16" spans="1:9" ht="14.25">
      <c r="A16" s="11" t="s">
        <v>53</v>
      </c>
      <c r="B16" s="18">
        <f>B15-B17</f>
        <v>1551</v>
      </c>
      <c r="C16" s="14">
        <f>C15-C17</f>
        <v>2353</v>
      </c>
      <c r="D16" s="28">
        <f>C16/B16-1</f>
        <v>0.5170857511283042</v>
      </c>
      <c r="E16" s="18">
        <f>E15-E17</f>
        <v>449</v>
      </c>
      <c r="F16" s="14">
        <f>F15-F17</f>
        <v>678</v>
      </c>
      <c r="G16" s="28">
        <f>F16/E16-1</f>
        <v>0.5100222717149221</v>
      </c>
      <c r="H16" s="206"/>
      <c r="I16" s="40"/>
    </row>
    <row r="17" spans="1:9" ht="14.25">
      <c r="A17" s="11" t="s">
        <v>54</v>
      </c>
      <c r="B17" s="18">
        <v>283</v>
      </c>
      <c r="C17" s="14">
        <v>396</v>
      </c>
      <c r="D17" s="28">
        <f>C17/B17-1</f>
        <v>0.3992932862190812</v>
      </c>
      <c r="E17" s="18">
        <v>64</v>
      </c>
      <c r="F17" s="14">
        <v>106</v>
      </c>
      <c r="G17" s="28">
        <f>F17/E17-1</f>
        <v>0.65625</v>
      </c>
      <c r="H17" s="206"/>
      <c r="I17" s="40"/>
    </row>
    <row r="18" spans="1:9" ht="12.75">
      <c r="A18" s="11"/>
      <c r="B18" s="18"/>
      <c r="C18" s="14"/>
      <c r="D18" s="28"/>
      <c r="E18" s="18"/>
      <c r="F18" s="14"/>
      <c r="G18" s="28"/>
      <c r="H18" s="206"/>
      <c r="I18" s="40"/>
    </row>
    <row r="19" spans="1:9" ht="12.75">
      <c r="A19" s="9" t="s">
        <v>55</v>
      </c>
      <c r="B19" s="19">
        <v>231</v>
      </c>
      <c r="C19" s="13">
        <v>584</v>
      </c>
      <c r="D19" s="15">
        <f>C19/B19-1</f>
        <v>1.5281385281385282</v>
      </c>
      <c r="E19" s="19">
        <v>92</v>
      </c>
      <c r="F19" s="13">
        <v>190</v>
      </c>
      <c r="G19" s="15">
        <f>F19/E19-1</f>
        <v>1.0652173913043477</v>
      </c>
      <c r="H19" s="40"/>
      <c r="I19" s="40"/>
    </row>
    <row r="20" spans="1:9" ht="12.75">
      <c r="A20" s="9"/>
      <c r="B20" s="18"/>
      <c r="C20" s="14"/>
      <c r="D20" s="28"/>
      <c r="E20" s="18"/>
      <c r="F20" s="14"/>
      <c r="G20" s="28"/>
      <c r="H20" s="206"/>
      <c r="I20" s="40"/>
    </row>
    <row r="21" spans="1:9" ht="14.25">
      <c r="A21" s="9" t="s">
        <v>56</v>
      </c>
      <c r="B21" s="19">
        <v>772</v>
      </c>
      <c r="C21" s="13">
        <v>593</v>
      </c>
      <c r="D21" s="15">
        <f>C21/B21-1</f>
        <v>-0.2318652849740933</v>
      </c>
      <c r="E21" s="19">
        <v>237</v>
      </c>
      <c r="F21" s="13">
        <v>157</v>
      </c>
      <c r="G21" s="15">
        <f>F21/E21-1</f>
        <v>-0.33755274261603374</v>
      </c>
      <c r="H21" s="206"/>
      <c r="I21" s="206"/>
    </row>
    <row r="22" spans="1:12" ht="3" customHeight="1">
      <c r="A22" s="9"/>
      <c r="B22" s="18"/>
      <c r="C22" s="14"/>
      <c r="D22" s="28"/>
      <c r="E22" s="18"/>
      <c r="F22" s="14"/>
      <c r="G22" s="28"/>
      <c r="H22" s="206"/>
      <c r="I22" s="40"/>
      <c r="J22" s="4"/>
      <c r="K22" s="6"/>
      <c r="L22" s="6"/>
    </row>
    <row r="23" spans="1:9" ht="12.75">
      <c r="A23" s="9" t="s">
        <v>57</v>
      </c>
      <c r="B23" s="19">
        <f>B24+B25</f>
        <v>4347</v>
      </c>
      <c r="C23" s="13">
        <f>C24+C25</f>
        <v>4169</v>
      </c>
      <c r="D23" s="15">
        <f>C23/B23-1</f>
        <v>-0.04094778007821487</v>
      </c>
      <c r="E23" s="19">
        <f>E24+E25</f>
        <v>1095</v>
      </c>
      <c r="F23" s="13">
        <f>F24+F25</f>
        <v>1061</v>
      </c>
      <c r="G23" s="15">
        <f>F23/E23-1</f>
        <v>-0.031050228310502304</v>
      </c>
      <c r="H23" s="206"/>
      <c r="I23" s="206"/>
    </row>
    <row r="24" spans="1:9" ht="12.75">
      <c r="A24" s="11" t="s">
        <v>58</v>
      </c>
      <c r="B24" s="18">
        <v>2615</v>
      </c>
      <c r="C24" s="14">
        <v>2330</v>
      </c>
      <c r="D24" s="28">
        <f>C24/B24-1</f>
        <v>-0.10898661567877632</v>
      </c>
      <c r="E24" s="18">
        <v>633</v>
      </c>
      <c r="F24" s="14">
        <v>568</v>
      </c>
      <c r="G24" s="28">
        <f>F24/E24-1</f>
        <v>-0.10268562401263825</v>
      </c>
      <c r="H24" s="206"/>
      <c r="I24" s="206"/>
    </row>
    <row r="25" spans="1:9" ht="14.25">
      <c r="A25" s="11" t="s">
        <v>59</v>
      </c>
      <c r="B25" s="18">
        <v>1732</v>
      </c>
      <c r="C25" s="14">
        <v>1839</v>
      </c>
      <c r="D25" s="28">
        <f>C25/B25-1</f>
        <v>0.06177829099307153</v>
      </c>
      <c r="E25" s="18">
        <v>462</v>
      </c>
      <c r="F25" s="14">
        <v>493</v>
      </c>
      <c r="G25" s="28">
        <f>F25/E25-1</f>
        <v>0.0670995670995671</v>
      </c>
      <c r="H25" s="206"/>
      <c r="I25" s="40"/>
    </row>
    <row r="26" spans="1:8" ht="3" customHeight="1">
      <c r="A26" s="11"/>
      <c r="B26" s="18"/>
      <c r="C26" s="14"/>
      <c r="D26" s="28"/>
      <c r="E26" s="18"/>
      <c r="F26" s="14"/>
      <c r="G26" s="28"/>
      <c r="H26" s="207"/>
    </row>
    <row r="27" spans="1:11" ht="14.25">
      <c r="A27" s="9" t="s">
        <v>60</v>
      </c>
      <c r="B27" s="19">
        <v>887</v>
      </c>
      <c r="C27" s="13">
        <v>764</v>
      </c>
      <c r="D27" s="15">
        <f>C27/B27-1</f>
        <v>-0.13866967305524236</v>
      </c>
      <c r="E27" s="19">
        <v>306</v>
      </c>
      <c r="F27" s="13">
        <v>239</v>
      </c>
      <c r="G27" s="15">
        <f>F27/E27-1</f>
        <v>-0.21895424836601307</v>
      </c>
      <c r="H27" s="268"/>
      <c r="I27" s="268"/>
      <c r="J27" s="39"/>
      <c r="K27" s="39"/>
    </row>
    <row r="28" spans="1:8" ht="3.75" customHeight="1">
      <c r="A28" s="9"/>
      <c r="B28" s="20" t="s">
        <v>0</v>
      </c>
      <c r="C28" s="15" t="s">
        <v>0</v>
      </c>
      <c r="D28" s="15" t="s">
        <v>0</v>
      </c>
      <c r="E28" s="20" t="s">
        <v>0</v>
      </c>
      <c r="F28" s="15" t="s">
        <v>0</v>
      </c>
      <c r="G28" s="15" t="s">
        <v>0</v>
      </c>
      <c r="H28" s="207"/>
    </row>
    <row r="29" spans="1:9" ht="12.75">
      <c r="A29" s="9" t="s">
        <v>61</v>
      </c>
      <c r="B29" s="19">
        <f>B3+B5+B13+B19+B21+B23+B27</f>
        <v>31563</v>
      </c>
      <c r="C29" s="19">
        <f>C3+C5+C13+C19+C21+C23+C27</f>
        <v>29942</v>
      </c>
      <c r="D29" s="242">
        <f>C29/B29-1</f>
        <v>-0.05135760225580588</v>
      </c>
      <c r="E29" s="19">
        <f>E3+E5+E13+E19+E21+E23+E27</f>
        <v>7945</v>
      </c>
      <c r="F29" s="19">
        <f>F3+F5+F13+F19+F21+F23+F27</f>
        <v>7460</v>
      </c>
      <c r="G29" s="242">
        <f>F29/E29-1</f>
        <v>-0.061044682190056654</v>
      </c>
      <c r="H29" s="206"/>
      <c r="I29" s="206"/>
    </row>
    <row r="30" spans="1:9" ht="3.75" customHeight="1">
      <c r="A30" s="239"/>
      <c r="B30" s="19"/>
      <c r="C30" s="19"/>
      <c r="D30" s="242"/>
      <c r="E30" s="19"/>
      <c r="F30" s="19"/>
      <c r="G30" s="242"/>
      <c r="H30" s="206"/>
      <c r="I30" s="206"/>
    </row>
    <row r="31" spans="1:9" ht="12.75">
      <c r="A31" s="9" t="s">
        <v>62</v>
      </c>
      <c r="B31" s="19">
        <v>297</v>
      </c>
      <c r="C31" s="13">
        <v>428</v>
      </c>
      <c r="D31" s="15">
        <f>C31/B31-1</f>
        <v>0.4410774410774412</v>
      </c>
      <c r="E31" s="19">
        <v>79</v>
      </c>
      <c r="F31" s="13">
        <v>128</v>
      </c>
      <c r="G31" s="15">
        <f>F31/E31-1</f>
        <v>0.620253164556962</v>
      </c>
      <c r="H31" s="206"/>
      <c r="I31" s="206"/>
    </row>
    <row r="32" spans="1:9" ht="3.75" customHeight="1">
      <c r="A32" s="9"/>
      <c r="B32" s="20" t="s">
        <v>0</v>
      </c>
      <c r="C32" s="15" t="s">
        <v>0</v>
      </c>
      <c r="D32" s="15" t="s">
        <v>0</v>
      </c>
      <c r="E32" s="20" t="s">
        <v>0</v>
      </c>
      <c r="F32" s="15" t="s">
        <v>0</v>
      </c>
      <c r="G32" s="15" t="s">
        <v>0</v>
      </c>
      <c r="H32" s="206"/>
      <c r="I32" s="206"/>
    </row>
    <row r="33" spans="1:9" ht="12.75">
      <c r="A33" s="10" t="s">
        <v>63</v>
      </c>
      <c r="B33" s="244">
        <f>B29+B31</f>
        <v>31860</v>
      </c>
      <c r="C33" s="21">
        <f>C29+C31</f>
        <v>30370</v>
      </c>
      <c r="D33" s="243">
        <f>C33/B33-1</f>
        <v>-0.04676710608914003</v>
      </c>
      <c r="E33" s="21">
        <f>E29+E31</f>
        <v>8024</v>
      </c>
      <c r="F33" s="21">
        <f>F29+F31</f>
        <v>7588</v>
      </c>
      <c r="G33" s="243">
        <f>F33/E33-1</f>
        <v>-0.054336989032901295</v>
      </c>
      <c r="H33" s="206"/>
      <c r="I33" s="206"/>
    </row>
    <row r="34" spans="1:3" ht="14.25">
      <c r="A34" s="4"/>
      <c r="B34" s="5"/>
      <c r="C34" s="5"/>
    </row>
    <row r="35" spans="1:3" ht="5.25" customHeight="1">
      <c r="A35" s="44"/>
      <c r="B35" s="5"/>
      <c r="C35" s="5"/>
    </row>
    <row r="36" spans="1:3" ht="14.25" customHeight="1">
      <c r="A36" s="4" t="s">
        <v>64</v>
      </c>
      <c r="B36" s="5"/>
      <c r="C36" s="5"/>
    </row>
    <row r="37" spans="1:3" ht="14.25">
      <c r="A37" s="4" t="s">
        <v>65</v>
      </c>
      <c r="B37" s="5"/>
      <c r="C37" s="5"/>
    </row>
    <row r="38" spans="1:3" ht="14.25">
      <c r="A38" s="4" t="s">
        <v>66</v>
      </c>
      <c r="B38" s="5"/>
      <c r="C38" s="5"/>
    </row>
    <row r="39" spans="1:3" ht="14.25">
      <c r="A39" s="4" t="s">
        <v>67</v>
      </c>
      <c r="B39" s="5"/>
      <c r="C39" s="5"/>
    </row>
    <row r="40" spans="1:3" ht="14.25">
      <c r="A40" s="4" t="s">
        <v>68</v>
      </c>
      <c r="B40" s="5"/>
      <c r="C40" s="5"/>
    </row>
    <row r="41" spans="1:3" ht="14.25">
      <c r="A41" s="4" t="s">
        <v>69</v>
      </c>
      <c r="B41" s="5"/>
      <c r="C41" s="5"/>
    </row>
    <row r="42" spans="1:3" ht="14.25">
      <c r="A42" s="4" t="s">
        <v>70</v>
      </c>
      <c r="B42" s="5"/>
      <c r="C42" s="5"/>
    </row>
    <row r="43" spans="1:3" ht="14.25">
      <c r="A43" s="4" t="s">
        <v>71</v>
      </c>
      <c r="B43" s="5"/>
      <c r="C43" s="5"/>
    </row>
    <row r="44" spans="1:3" ht="14.25">
      <c r="A44" s="4" t="s">
        <v>72</v>
      </c>
      <c r="B44" s="5"/>
      <c r="C44" s="5"/>
    </row>
    <row r="45" spans="1:3" ht="14.25">
      <c r="A45" s="4" t="s">
        <v>73</v>
      </c>
      <c r="B45" s="5"/>
      <c r="C45" s="5"/>
    </row>
    <row r="46" spans="1:7" ht="12.75">
      <c r="A46" s="45"/>
      <c r="B46" s="18"/>
      <c r="C46" s="18"/>
      <c r="D46" s="45"/>
      <c r="E46" s="45"/>
      <c r="F46" s="45"/>
      <c r="G46" s="45"/>
    </row>
    <row r="47" spans="1:7" ht="12.75" customHeight="1">
      <c r="A47" s="314" t="s">
        <v>74</v>
      </c>
      <c r="B47" s="316">
        <v>2005</v>
      </c>
      <c r="C47" s="317">
        <v>2006</v>
      </c>
      <c r="D47" s="311" t="s">
        <v>37</v>
      </c>
      <c r="E47" s="318" t="s">
        <v>38</v>
      </c>
      <c r="F47" s="320" t="s">
        <v>39</v>
      </c>
      <c r="G47" s="311" t="s">
        <v>40</v>
      </c>
    </row>
    <row r="48" spans="1:7" ht="12.75">
      <c r="A48" s="315"/>
      <c r="B48" s="316"/>
      <c r="C48" s="317"/>
      <c r="D48" s="312"/>
      <c r="E48" s="319"/>
      <c r="F48" s="321"/>
      <c r="G48" s="312"/>
    </row>
    <row r="49" spans="1:7" ht="12.75">
      <c r="A49" s="7" t="s">
        <v>75</v>
      </c>
      <c r="B49" s="245">
        <f>B50+B54+B55+B56</f>
        <v>27577</v>
      </c>
      <c r="C49" s="24">
        <f>C50+C54+C55+C56</f>
        <v>29352</v>
      </c>
      <c r="D49" s="251">
        <f aca="true" t="shared" si="2" ref="D49:D56">C49/B49-1</f>
        <v>0.0643652318961454</v>
      </c>
      <c r="E49" s="245">
        <f>E50+E54+E55+E56</f>
        <v>7062</v>
      </c>
      <c r="F49" s="24">
        <f>F50+F54+F55+F56</f>
        <v>7624</v>
      </c>
      <c r="G49" s="255">
        <f>F49/E49-1</f>
        <v>0.07958085528178982</v>
      </c>
    </row>
    <row r="50" spans="1:9" ht="12.75">
      <c r="A50" s="8" t="s">
        <v>76</v>
      </c>
      <c r="B50" s="246">
        <f>B51+B52+B53</f>
        <v>21974</v>
      </c>
      <c r="C50" s="25">
        <f>C51+C52+C53</f>
        <v>22944</v>
      </c>
      <c r="D50" s="252">
        <f t="shared" si="2"/>
        <v>0.04414307818330765</v>
      </c>
      <c r="E50" s="246">
        <f>E51+E52+E53</f>
        <v>5536</v>
      </c>
      <c r="F50" s="25">
        <f>F51+F52+F53</f>
        <v>5902</v>
      </c>
      <c r="G50" s="256">
        <f aca="true" t="shared" si="3" ref="G50:G56">F50/E50-1</f>
        <v>0.06611271676300579</v>
      </c>
      <c r="H50" s="39"/>
      <c r="I50" s="39"/>
    </row>
    <row r="51" spans="1:9" ht="12.75">
      <c r="A51" s="8" t="s">
        <v>77</v>
      </c>
      <c r="B51" s="247">
        <v>5888</v>
      </c>
      <c r="C51" s="14">
        <v>6417</v>
      </c>
      <c r="D51" s="252">
        <f t="shared" si="2"/>
        <v>0.08984375</v>
      </c>
      <c r="E51" s="253">
        <v>1537</v>
      </c>
      <c r="F51" s="14">
        <v>1673</v>
      </c>
      <c r="G51" s="256">
        <f t="shared" si="3"/>
        <v>0.08848405985686392</v>
      </c>
      <c r="H51" s="39"/>
      <c r="I51" s="40"/>
    </row>
    <row r="52" spans="1:9" ht="14.25">
      <c r="A52" s="8" t="s">
        <v>78</v>
      </c>
      <c r="B52" s="253">
        <v>11356</v>
      </c>
      <c r="C52" s="14">
        <v>11518</v>
      </c>
      <c r="D52" s="252">
        <f t="shared" si="2"/>
        <v>0.014265586474110581</v>
      </c>
      <c r="E52" s="253">
        <v>2835</v>
      </c>
      <c r="F52" s="14">
        <v>2989</v>
      </c>
      <c r="G52" s="256">
        <f t="shared" si="3"/>
        <v>0.05432098765432092</v>
      </c>
      <c r="H52" s="39"/>
      <c r="I52" s="40"/>
    </row>
    <row r="53" spans="1:9" ht="14.25">
      <c r="A53" s="8" t="s">
        <v>79</v>
      </c>
      <c r="B53" s="253">
        <v>4730</v>
      </c>
      <c r="C53" s="14">
        <v>5009</v>
      </c>
      <c r="D53" s="252">
        <f t="shared" si="2"/>
        <v>0.05898520084566594</v>
      </c>
      <c r="E53" s="253">
        <v>1164</v>
      </c>
      <c r="F53" s="14">
        <v>1240</v>
      </c>
      <c r="G53" s="256">
        <f t="shared" si="3"/>
        <v>0.06529209621993126</v>
      </c>
      <c r="H53" s="39"/>
      <c r="I53" s="40"/>
    </row>
    <row r="54" spans="1:9" ht="14.25">
      <c r="A54" s="8" t="s">
        <v>80</v>
      </c>
      <c r="B54" s="253">
        <v>4069</v>
      </c>
      <c r="C54" s="14">
        <v>4413</v>
      </c>
      <c r="D54" s="252">
        <f t="shared" si="2"/>
        <v>0.08454165642664035</v>
      </c>
      <c r="E54" s="253">
        <v>1096</v>
      </c>
      <c r="F54" s="14">
        <v>1151</v>
      </c>
      <c r="G54" s="256">
        <f t="shared" si="3"/>
        <v>0.050182481751824826</v>
      </c>
      <c r="H54" s="40"/>
      <c r="I54" s="40"/>
    </row>
    <row r="55" spans="1:9" ht="15" customHeight="1">
      <c r="A55" s="8" t="s">
        <v>10</v>
      </c>
      <c r="B55" s="253">
        <v>1359</v>
      </c>
      <c r="C55" s="14">
        <v>1692</v>
      </c>
      <c r="D55" s="252">
        <f t="shared" si="2"/>
        <v>0.24503311258278138</v>
      </c>
      <c r="E55" s="247">
        <v>383</v>
      </c>
      <c r="F55" s="14">
        <v>460</v>
      </c>
      <c r="G55" s="256">
        <f t="shared" si="3"/>
        <v>0.2010443864229765</v>
      </c>
      <c r="H55" s="40"/>
      <c r="I55" s="40"/>
    </row>
    <row r="56" spans="1:9" ht="15" customHeight="1">
      <c r="A56" s="8" t="s">
        <v>81</v>
      </c>
      <c r="B56" s="253">
        <v>175</v>
      </c>
      <c r="C56" s="14">
        <v>303</v>
      </c>
      <c r="D56" s="252">
        <f t="shared" si="2"/>
        <v>0.7314285714285715</v>
      </c>
      <c r="E56" s="247">
        <v>47</v>
      </c>
      <c r="F56" s="14">
        <v>111</v>
      </c>
      <c r="G56" s="256">
        <f t="shared" si="3"/>
        <v>1.3617021276595747</v>
      </c>
      <c r="H56" s="39"/>
      <c r="I56" s="40"/>
    </row>
    <row r="57" spans="1:9" ht="3" customHeight="1">
      <c r="A57" s="8"/>
      <c r="B57" s="253"/>
      <c r="C57" s="14"/>
      <c r="D57" s="252"/>
      <c r="E57" s="247"/>
      <c r="F57" s="14"/>
      <c r="G57" s="256"/>
      <c r="H57" s="39"/>
      <c r="I57" s="40"/>
    </row>
    <row r="58" spans="1:9" ht="14.25">
      <c r="A58" s="9" t="s">
        <v>82</v>
      </c>
      <c r="B58" s="282">
        <v>1580</v>
      </c>
      <c r="C58" s="13">
        <v>1570</v>
      </c>
      <c r="D58" s="20">
        <f>C58/B58-1</f>
        <v>-0.006329113924050667</v>
      </c>
      <c r="E58" s="282">
        <v>560</v>
      </c>
      <c r="F58" s="13">
        <v>490</v>
      </c>
      <c r="G58" s="242">
        <f>F58/E58-1</f>
        <v>-0.125</v>
      </c>
      <c r="H58" s="39"/>
      <c r="I58" s="40"/>
    </row>
    <row r="59" spans="1:7" ht="3" customHeight="1">
      <c r="A59" s="238"/>
      <c r="B59" s="249" t="s">
        <v>2</v>
      </c>
      <c r="C59" s="43" t="s">
        <v>2</v>
      </c>
      <c r="D59" s="42" t="s">
        <v>2</v>
      </c>
      <c r="E59" s="254" t="s">
        <v>2</v>
      </c>
      <c r="F59" s="43" t="s">
        <v>2</v>
      </c>
      <c r="G59" s="257" t="s">
        <v>2</v>
      </c>
    </row>
    <row r="60" spans="1:9" ht="12.75">
      <c r="A60" s="9" t="s">
        <v>61</v>
      </c>
      <c r="B60" s="248">
        <f>B49+B58</f>
        <v>29157</v>
      </c>
      <c r="C60" s="13">
        <f>C49+C58</f>
        <v>30922</v>
      </c>
      <c r="D60" s="20">
        <f>C60/B60-1</f>
        <v>0.060534348526940285</v>
      </c>
      <c r="E60" s="248">
        <f>E49+E58</f>
        <v>7622</v>
      </c>
      <c r="F60" s="13">
        <f>F49+F58</f>
        <v>8114</v>
      </c>
      <c r="G60" s="242">
        <f>F60/E60-1</f>
        <v>0.06454998688008406</v>
      </c>
      <c r="H60" s="39"/>
      <c r="I60" s="39"/>
    </row>
    <row r="61" spans="1:9" ht="3.75" customHeight="1">
      <c r="A61" s="239"/>
      <c r="B61" s="248"/>
      <c r="C61" s="13"/>
      <c r="D61" s="20"/>
      <c r="E61" s="248"/>
      <c r="F61" s="13"/>
      <c r="G61" s="242"/>
      <c r="H61" s="39"/>
      <c r="I61" s="39"/>
    </row>
    <row r="62" spans="1:9" ht="12.75">
      <c r="A62" s="9" t="s">
        <v>62</v>
      </c>
      <c r="B62" s="248">
        <v>20</v>
      </c>
      <c r="C62" s="13">
        <v>15</v>
      </c>
      <c r="D62" s="20">
        <f>C62/B62-1</f>
        <v>-0.25</v>
      </c>
      <c r="E62" s="248">
        <v>16</v>
      </c>
      <c r="F62" s="13">
        <v>6</v>
      </c>
      <c r="G62" s="242">
        <f>F62/E62-1</f>
        <v>-0.625</v>
      </c>
      <c r="H62" s="39"/>
      <c r="I62" s="39"/>
    </row>
    <row r="63" spans="1:9" ht="3.75" customHeight="1">
      <c r="A63" s="9"/>
      <c r="B63" s="250" t="s">
        <v>0</v>
      </c>
      <c r="C63" s="15" t="s">
        <v>0</v>
      </c>
      <c r="D63" s="20" t="s">
        <v>0</v>
      </c>
      <c r="E63" s="250" t="s">
        <v>0</v>
      </c>
      <c r="F63" s="15" t="s">
        <v>0</v>
      </c>
      <c r="G63" s="242" t="s">
        <v>0</v>
      </c>
      <c r="H63" s="39"/>
      <c r="I63" s="39"/>
    </row>
    <row r="64" spans="1:9" ht="12.75">
      <c r="A64" s="10" t="s">
        <v>63</v>
      </c>
      <c r="B64" s="244">
        <f>B60+B62</f>
        <v>29177</v>
      </c>
      <c r="C64" s="16">
        <f>C60+C62</f>
        <v>30937</v>
      </c>
      <c r="D64" s="241">
        <f>C64/B64-1</f>
        <v>0.06032148610206667</v>
      </c>
      <c r="E64" s="240">
        <f>E60+E62</f>
        <v>7638</v>
      </c>
      <c r="F64" s="16">
        <f>F60+F62</f>
        <v>8120</v>
      </c>
      <c r="G64" s="243">
        <f>F64/E64-1</f>
        <v>0.0631055250065462</v>
      </c>
      <c r="H64" s="39"/>
      <c r="I64" s="39"/>
    </row>
    <row r="65" spans="5:6" ht="12" customHeight="1">
      <c r="E65" s="6"/>
      <c r="F65" s="6"/>
    </row>
    <row r="66" spans="1:6" ht="14.25">
      <c r="A66" s="4" t="s">
        <v>64</v>
      </c>
      <c r="E66" s="6"/>
      <c r="F66" s="6"/>
    </row>
    <row r="67" ht="14.25">
      <c r="A67" s="4" t="s">
        <v>83</v>
      </c>
    </row>
    <row r="68" ht="14.25">
      <c r="A68" s="4" t="s">
        <v>84</v>
      </c>
    </row>
    <row r="69" ht="14.25">
      <c r="A69" s="4" t="s">
        <v>85</v>
      </c>
    </row>
    <row r="70" ht="14.25">
      <c r="A70" s="4" t="s">
        <v>86</v>
      </c>
    </row>
    <row r="71" ht="14.25">
      <c r="A71" s="4" t="s">
        <v>87</v>
      </c>
    </row>
    <row r="72" ht="14.25">
      <c r="A72" s="4" t="s">
        <v>88</v>
      </c>
    </row>
  </sheetData>
  <mergeCells count="14">
    <mergeCell ref="D1:D2"/>
    <mergeCell ref="C47:C48"/>
    <mergeCell ref="D47:D48"/>
    <mergeCell ref="C1:C2"/>
    <mergeCell ref="B47:B48"/>
    <mergeCell ref="A1:A2"/>
    <mergeCell ref="B1:B2"/>
    <mergeCell ref="A47:A48"/>
    <mergeCell ref="E47:E48"/>
    <mergeCell ref="F47:F48"/>
    <mergeCell ref="G47:G48"/>
    <mergeCell ref="E1:E2"/>
    <mergeCell ref="F1:F2"/>
    <mergeCell ref="G1:G2"/>
  </mergeCells>
  <printOptions/>
  <pageMargins left="0.75" right="0.75" top="1" bottom="1" header="0.5" footer="0.5"/>
  <pageSetup fitToHeight="1" fitToWidth="1" horizontalDpi="600" verticalDpi="600" orientation="landscape" paperSize="9" scale="53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Tel. +420 271 462 076, +420 271 462 169&amp;Cemail: investor.relations@o2.com&amp;R2 z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SheetLayoutView="100" workbookViewId="0" topLeftCell="A1">
      <selection activeCell="A1" sqref="A1:A2"/>
    </sheetView>
  </sheetViews>
  <sheetFormatPr defaultColWidth="9.140625" defaultRowHeight="12.75"/>
  <cols>
    <col min="1" max="1" width="40.7109375" style="285" customWidth="1"/>
    <col min="2" max="3" width="9.140625" style="310" customWidth="1"/>
    <col min="4" max="4" width="11.7109375" style="285" customWidth="1"/>
    <col min="5" max="6" width="9.140625" style="285" customWidth="1"/>
    <col min="7" max="7" width="11.7109375" style="285" customWidth="1"/>
    <col min="8" max="8" width="9.421875" style="285" customWidth="1"/>
    <col min="9" max="9" width="13.421875" style="285" customWidth="1"/>
    <col min="10" max="16384" width="9.140625" style="285" customWidth="1"/>
  </cols>
  <sheetData>
    <row r="1" spans="1:7" ht="12.75" customHeight="1">
      <c r="A1" s="323" t="s">
        <v>89</v>
      </c>
      <c r="B1" s="332">
        <v>2005</v>
      </c>
      <c r="C1" s="331">
        <v>2006</v>
      </c>
      <c r="D1" s="325" t="s">
        <v>37</v>
      </c>
      <c r="E1" s="327" t="s">
        <v>38</v>
      </c>
      <c r="F1" s="329" t="s">
        <v>39</v>
      </c>
      <c r="G1" s="325" t="s">
        <v>40</v>
      </c>
    </row>
    <row r="2" spans="1:7" ht="12.75" customHeight="1">
      <c r="A2" s="324"/>
      <c r="B2" s="332"/>
      <c r="C2" s="331"/>
      <c r="D2" s="326"/>
      <c r="E2" s="328"/>
      <c r="F2" s="330"/>
      <c r="G2" s="326"/>
    </row>
    <row r="3" spans="1:7" ht="14.25">
      <c r="A3" s="286" t="s">
        <v>99</v>
      </c>
      <c r="B3" s="287">
        <f>SUM(B4:B6)</f>
        <v>15096</v>
      </c>
      <c r="C3" s="288">
        <f>SUM(C4:C6)</f>
        <v>15423</v>
      </c>
      <c r="D3" s="289">
        <f>C3/B3-1</f>
        <v>0.021661367249602437</v>
      </c>
      <c r="E3" s="290">
        <f>SUM(E4:E6)</f>
        <v>4491</v>
      </c>
      <c r="F3" s="288">
        <f>SUM(F4:F6)</f>
        <v>4136</v>
      </c>
      <c r="G3" s="289">
        <f>F3/E3-1</f>
        <v>-0.0790469828545981</v>
      </c>
    </row>
    <row r="4" spans="1:9" ht="12.75">
      <c r="A4" s="291" t="s">
        <v>91</v>
      </c>
      <c r="B4" s="278">
        <f>9592+109</f>
        <v>9701</v>
      </c>
      <c r="C4" s="279">
        <v>10010</v>
      </c>
      <c r="D4" s="292">
        <f>C4/B4-1</f>
        <v>0.031852386351922446</v>
      </c>
      <c r="E4" s="293">
        <v>2485</v>
      </c>
      <c r="F4" s="279">
        <v>2449</v>
      </c>
      <c r="G4" s="292">
        <f>F4/E4-1</f>
        <v>-0.014486921529175079</v>
      </c>
      <c r="H4" s="294"/>
      <c r="I4" s="294"/>
    </row>
    <row r="5" spans="1:10" ht="12.75">
      <c r="A5" s="291" t="s">
        <v>92</v>
      </c>
      <c r="B5" s="278">
        <v>3510</v>
      </c>
      <c r="C5" s="279">
        <v>3067</v>
      </c>
      <c r="D5" s="292">
        <f>C5/B5-1</f>
        <v>-0.12621082621082624</v>
      </c>
      <c r="E5" s="293">
        <v>1389</v>
      </c>
      <c r="F5" s="279">
        <v>990</v>
      </c>
      <c r="G5" s="292">
        <f>F5/E5-1</f>
        <v>-0.28725701943844495</v>
      </c>
      <c r="H5" s="295"/>
      <c r="I5" s="296"/>
      <c r="J5" s="295"/>
    </row>
    <row r="6" spans="1:9" ht="12.75">
      <c r="A6" s="291" t="s">
        <v>93</v>
      </c>
      <c r="B6" s="278">
        <v>1885</v>
      </c>
      <c r="C6" s="279">
        <v>2346</v>
      </c>
      <c r="D6" s="292">
        <f>C6/B6-1</f>
        <v>0.24456233421750673</v>
      </c>
      <c r="E6" s="293">
        <v>617</v>
      </c>
      <c r="F6" s="279">
        <v>697</v>
      </c>
      <c r="G6" s="292">
        <f>F6/E6-1</f>
        <v>0.12965964343598047</v>
      </c>
      <c r="H6" s="294"/>
      <c r="I6" s="294"/>
    </row>
    <row r="7" spans="1:9" ht="3" customHeight="1">
      <c r="A7" s="291"/>
      <c r="B7" s="278"/>
      <c r="C7" s="279"/>
      <c r="D7" s="292"/>
      <c r="E7" s="293"/>
      <c r="F7" s="279"/>
      <c r="G7" s="292"/>
      <c r="H7" s="294"/>
      <c r="I7" s="294"/>
    </row>
    <row r="8" spans="1:9" ht="14.25">
      <c r="A8" s="297" t="s">
        <v>100</v>
      </c>
      <c r="B8" s="280">
        <v>7828</v>
      </c>
      <c r="C8" s="281">
        <v>7093</v>
      </c>
      <c r="D8" s="298">
        <f>C8/B8-1</f>
        <v>-0.09389371486969855</v>
      </c>
      <c r="E8" s="299">
        <v>1826</v>
      </c>
      <c r="F8" s="281">
        <v>1845</v>
      </c>
      <c r="G8" s="298">
        <f>F8/E8-1</f>
        <v>0.010405257393209189</v>
      </c>
      <c r="H8" s="294"/>
      <c r="I8" s="294"/>
    </row>
    <row r="9" spans="1:9" ht="3" customHeight="1">
      <c r="A9" s="297"/>
      <c r="B9" s="280"/>
      <c r="C9" s="281"/>
      <c r="D9" s="292"/>
      <c r="E9" s="299"/>
      <c r="F9" s="281"/>
      <c r="G9" s="292"/>
      <c r="H9" s="294"/>
      <c r="I9" s="294"/>
    </row>
    <row r="10" spans="1:9" ht="12.75">
      <c r="A10" s="297" t="s">
        <v>94</v>
      </c>
      <c r="B10" s="280">
        <f>SUM(B11:B15)</f>
        <v>9341</v>
      </c>
      <c r="C10" s="281">
        <f>SUM(C11:C15)</f>
        <v>10505</v>
      </c>
      <c r="D10" s="298">
        <f aca="true" t="shared" si="0" ref="D10:D15">C10/B10-1</f>
        <v>0.12461192591799586</v>
      </c>
      <c r="E10" s="299">
        <f>SUM(E11:E15)</f>
        <v>2268</v>
      </c>
      <c r="F10" s="281">
        <f>SUM(F11:F15)</f>
        <v>3610</v>
      </c>
      <c r="G10" s="298">
        <f aca="true" t="shared" si="1" ref="G10:G15">F10/E10-1</f>
        <v>0.591710758377425</v>
      </c>
      <c r="H10" s="294"/>
      <c r="I10" s="294"/>
    </row>
    <row r="11" spans="1:9" ht="12.75">
      <c r="A11" s="30" t="s">
        <v>95</v>
      </c>
      <c r="B11" s="278">
        <v>2611</v>
      </c>
      <c r="C11" s="279">
        <v>3139</v>
      </c>
      <c r="D11" s="292">
        <f t="shared" si="0"/>
        <v>0.20222137112217542</v>
      </c>
      <c r="E11" s="293">
        <v>872</v>
      </c>
      <c r="F11" s="279">
        <v>1092</v>
      </c>
      <c r="G11" s="292">
        <f t="shared" si="1"/>
        <v>0.2522935779816513</v>
      </c>
      <c r="H11" s="294"/>
      <c r="I11" s="294"/>
    </row>
    <row r="12" spans="1:9" ht="12.75">
      <c r="A12" s="291" t="s">
        <v>96</v>
      </c>
      <c r="B12" s="278">
        <v>2413</v>
      </c>
      <c r="C12" s="279">
        <v>2594</v>
      </c>
      <c r="D12" s="292">
        <f t="shared" si="0"/>
        <v>0.07501036054703691</v>
      </c>
      <c r="E12" s="293">
        <v>489</v>
      </c>
      <c r="F12" s="279">
        <v>754</v>
      </c>
      <c r="G12" s="292">
        <f t="shared" si="1"/>
        <v>0.5419222903885481</v>
      </c>
      <c r="H12" s="294"/>
      <c r="I12" s="294"/>
    </row>
    <row r="13" spans="1:10" ht="12.75">
      <c r="A13" s="291" t="s">
        <v>97</v>
      </c>
      <c r="B13" s="278">
        <v>1609</v>
      </c>
      <c r="C13" s="279">
        <v>1652</v>
      </c>
      <c r="D13" s="292">
        <f t="shared" si="0"/>
        <v>0.02672467371037901</v>
      </c>
      <c r="E13" s="293">
        <v>417</v>
      </c>
      <c r="F13" s="279">
        <v>477</v>
      </c>
      <c r="G13" s="292">
        <f t="shared" si="1"/>
        <v>0.14388489208633093</v>
      </c>
      <c r="H13" s="295"/>
      <c r="I13" s="296"/>
      <c r="J13" s="295"/>
    </row>
    <row r="14" spans="1:9" ht="14.25">
      <c r="A14" s="291" t="s">
        <v>101</v>
      </c>
      <c r="B14" s="278">
        <v>604</v>
      </c>
      <c r="C14" s="279">
        <v>746</v>
      </c>
      <c r="D14" s="292">
        <f t="shared" si="0"/>
        <v>0.23509933774834435</v>
      </c>
      <c r="E14" s="293">
        <v>133</v>
      </c>
      <c r="F14" s="279">
        <v>233</v>
      </c>
      <c r="G14" s="292">
        <f t="shared" si="1"/>
        <v>0.7518796992481203</v>
      </c>
      <c r="H14" s="294"/>
      <c r="I14" s="294"/>
    </row>
    <row r="15" spans="1:9" ht="14.25">
      <c r="A15" s="291" t="s">
        <v>102</v>
      </c>
      <c r="B15" s="278">
        <v>2104</v>
      </c>
      <c r="C15" s="279">
        <v>2374</v>
      </c>
      <c r="D15" s="292">
        <f t="shared" si="0"/>
        <v>0.1283269961977187</v>
      </c>
      <c r="E15" s="293">
        <v>357</v>
      </c>
      <c r="F15" s="279">
        <v>1054</v>
      </c>
      <c r="G15" s="292">
        <f t="shared" si="1"/>
        <v>1.9523809523809526</v>
      </c>
      <c r="H15" s="294"/>
      <c r="I15" s="294"/>
    </row>
    <row r="16" spans="1:9" ht="3" customHeight="1">
      <c r="A16" s="291"/>
      <c r="B16" s="278"/>
      <c r="C16" s="279"/>
      <c r="D16" s="292"/>
      <c r="E16" s="293"/>
      <c r="F16" s="279"/>
      <c r="G16" s="292"/>
      <c r="H16" s="294"/>
      <c r="I16" s="294"/>
    </row>
    <row r="17" spans="1:9" ht="14.25">
      <c r="A17" s="300" t="s">
        <v>103</v>
      </c>
      <c r="B17" s="280">
        <f>861+60</f>
        <v>921</v>
      </c>
      <c r="C17" s="281">
        <v>1079</v>
      </c>
      <c r="D17" s="298">
        <f>C17/B17-1</f>
        <v>0.17155266015200876</v>
      </c>
      <c r="E17" s="299">
        <f>212+60</f>
        <v>272</v>
      </c>
      <c r="F17" s="281">
        <v>437</v>
      </c>
      <c r="G17" s="298">
        <f>F17/E17-1</f>
        <v>0.6066176470588236</v>
      </c>
      <c r="H17" s="294"/>
      <c r="I17" s="294"/>
    </row>
    <row r="18" spans="1:7" ht="3.75" customHeight="1">
      <c r="A18" s="300"/>
      <c r="B18" s="301" t="s">
        <v>0</v>
      </c>
      <c r="C18" s="298" t="s">
        <v>0</v>
      </c>
      <c r="D18" s="298" t="s">
        <v>0</v>
      </c>
      <c r="E18" s="301" t="s">
        <v>0</v>
      </c>
      <c r="F18" s="298" t="s">
        <v>0</v>
      </c>
      <c r="G18" s="298" t="s">
        <v>0</v>
      </c>
    </row>
    <row r="19" spans="1:9" ht="12.75">
      <c r="A19" s="302" t="s">
        <v>98</v>
      </c>
      <c r="B19" s="303">
        <f>B3+B8+B10+B17</f>
        <v>33186</v>
      </c>
      <c r="C19" s="304">
        <f>C3+C8+C10+C17</f>
        <v>34100</v>
      </c>
      <c r="D19" s="305">
        <f>C19/B19-1</f>
        <v>0.02754173446634134</v>
      </c>
      <c r="E19" s="303">
        <f>E3+E8+E10+E17</f>
        <v>8857</v>
      </c>
      <c r="F19" s="304">
        <f>F3+F8+F10+F17</f>
        <v>10028</v>
      </c>
      <c r="G19" s="305">
        <f>F19/E19-1</f>
        <v>0.13221180986790104</v>
      </c>
      <c r="H19" s="294"/>
      <c r="I19" s="294"/>
    </row>
    <row r="20" spans="1:3" ht="12.75">
      <c r="A20" s="306"/>
      <c r="B20" s="307"/>
      <c r="C20" s="307"/>
    </row>
    <row r="21" spans="2:3" ht="5.25" customHeight="1">
      <c r="B21" s="308"/>
      <c r="C21" s="308"/>
    </row>
    <row r="23" ht="14.25">
      <c r="A23" s="309" t="s">
        <v>104</v>
      </c>
    </row>
    <row r="24" ht="14.25">
      <c r="A24" s="309" t="s">
        <v>105</v>
      </c>
    </row>
    <row r="25" ht="14.25">
      <c r="A25" s="309" t="s">
        <v>106</v>
      </c>
    </row>
    <row r="26" spans="1:6" ht="14.25">
      <c r="A26" s="309" t="s">
        <v>107</v>
      </c>
      <c r="B26" s="307"/>
      <c r="C26" s="307"/>
      <c r="D26" s="50"/>
      <c r="E26" s="50"/>
      <c r="F26" s="50"/>
    </row>
    <row r="27" spans="1:6" ht="14.25">
      <c r="A27" s="309" t="s">
        <v>108</v>
      </c>
      <c r="B27" s="307"/>
      <c r="C27" s="307"/>
      <c r="D27" s="50"/>
      <c r="E27" s="50"/>
      <c r="F27" s="50"/>
    </row>
    <row r="28" spans="1:6" ht="14.25">
      <c r="A28" s="309" t="s">
        <v>108</v>
      </c>
      <c r="B28" s="307"/>
      <c r="C28" s="307"/>
      <c r="D28" s="50"/>
      <c r="E28" s="50"/>
      <c r="F28" s="50"/>
    </row>
    <row r="29" spans="2:6" ht="12.75">
      <c r="B29" s="307"/>
      <c r="C29" s="307"/>
      <c r="D29" s="50"/>
      <c r="E29" s="50"/>
      <c r="F29" s="50"/>
    </row>
    <row r="30" spans="2:6" ht="12.75">
      <c r="B30" s="307"/>
      <c r="C30" s="307"/>
      <c r="D30" s="50"/>
      <c r="E30" s="50"/>
      <c r="F30" s="50"/>
    </row>
    <row r="31" spans="2:6" ht="12.75">
      <c r="B31" s="307"/>
      <c r="C31" s="307"/>
      <c r="D31" s="50"/>
      <c r="E31" s="50"/>
      <c r="F31" s="50"/>
    </row>
    <row r="32" spans="2:6" ht="12.75">
      <c r="B32" s="307"/>
      <c r="C32" s="307"/>
      <c r="D32" s="50"/>
      <c r="E32" s="50"/>
      <c r="F32" s="50"/>
    </row>
    <row r="33" spans="2:6" ht="12.75">
      <c r="B33" s="307"/>
      <c r="C33" s="307"/>
      <c r="D33" s="50"/>
      <c r="E33" s="50"/>
      <c r="F33" s="50"/>
    </row>
    <row r="34" spans="2:6" ht="12.75">
      <c r="B34" s="307"/>
      <c r="C34" s="307"/>
      <c r="D34" s="50"/>
      <c r="E34" s="50"/>
      <c r="F34" s="50"/>
    </row>
    <row r="35" spans="2:6" ht="12.75">
      <c r="B35" s="307"/>
      <c r="C35" s="307"/>
      <c r="D35" s="50"/>
      <c r="E35" s="50"/>
      <c r="F35" s="50"/>
    </row>
    <row r="36" spans="2:6" ht="12.75">
      <c r="B36" s="307"/>
      <c r="C36" s="307"/>
      <c r="D36" s="50"/>
      <c r="E36" s="50"/>
      <c r="F36" s="50"/>
    </row>
    <row r="37" spans="2:6" ht="12.75">
      <c r="B37" s="307"/>
      <c r="C37" s="307"/>
      <c r="D37" s="50"/>
      <c r="E37" s="50"/>
      <c r="F37" s="50"/>
    </row>
    <row r="38" spans="4:6" ht="12.75">
      <c r="D38" s="50"/>
      <c r="E38" s="50"/>
      <c r="F38" s="50"/>
    </row>
    <row r="39" spans="4:6" ht="12.75">
      <c r="D39" s="50"/>
      <c r="E39" s="50"/>
      <c r="F39" s="50"/>
    </row>
    <row r="40" spans="4:6" ht="12.75">
      <c r="D40" s="50"/>
      <c r="E40" s="50"/>
      <c r="F40" s="50"/>
    </row>
    <row r="41" spans="4:6" ht="12.75">
      <c r="D41" s="50"/>
      <c r="E41" s="50"/>
      <c r="F41" s="50"/>
    </row>
    <row r="42" spans="4:6" ht="12.75">
      <c r="D42" s="50"/>
      <c r="E42" s="50"/>
      <c r="F42" s="50"/>
    </row>
    <row r="43" spans="4:6" ht="12.75">
      <c r="D43" s="50"/>
      <c r="E43" s="50"/>
      <c r="F43" s="50"/>
    </row>
    <row r="44" spans="4:6" ht="12.75">
      <c r="D44" s="50"/>
      <c r="E44" s="50"/>
      <c r="F44" s="50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50"/>
      <c r="E48" s="50"/>
      <c r="F48" s="50"/>
    </row>
    <row r="49" spans="4:6" ht="12.75">
      <c r="D49" s="50"/>
      <c r="E49" s="50"/>
      <c r="F49" s="50"/>
    </row>
  </sheetData>
  <mergeCells count="7">
    <mergeCell ref="A1:A2"/>
    <mergeCell ref="G1:G2"/>
    <mergeCell ref="E1:E2"/>
    <mergeCell ref="F1:F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Tel. +420 271 462 076, +420 271 462 169&amp;Cemail: investor.relations@o2.com&amp;R3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35">
      <selection activeCell="A35" sqref="A35"/>
    </sheetView>
  </sheetViews>
  <sheetFormatPr defaultColWidth="9.140625" defaultRowHeight="12.75"/>
  <cols>
    <col min="1" max="1" width="57.28125" style="56" customWidth="1"/>
    <col min="2" max="3" width="11.7109375" style="56" customWidth="1"/>
    <col min="4" max="4" width="15.00390625" style="56" customWidth="1"/>
    <col min="5" max="5" width="35.7109375" style="56" customWidth="1"/>
    <col min="6" max="89" width="10.7109375" style="56" customWidth="1"/>
    <col min="90" max="16384" width="46.421875" style="56" customWidth="1"/>
  </cols>
  <sheetData>
    <row r="1" spans="1:4" ht="12.75" customHeight="1">
      <c r="A1" s="335" t="s">
        <v>109</v>
      </c>
      <c r="B1" s="283">
        <v>38717</v>
      </c>
      <c r="C1" s="341">
        <v>39082</v>
      </c>
      <c r="D1" s="311" t="s">
        <v>160</v>
      </c>
    </row>
    <row r="2" spans="1:4" ht="12.75">
      <c r="A2" s="340"/>
      <c r="B2" s="284"/>
      <c r="C2" s="342"/>
      <c r="D2" s="312"/>
    </row>
    <row r="3" spans="1:4" ht="12.75">
      <c r="A3" s="87" t="s">
        <v>110</v>
      </c>
      <c r="B3" s="88">
        <f>SUM(B4:B8)</f>
        <v>111359</v>
      </c>
      <c r="C3" s="89">
        <f>SUM(C4:C8)</f>
        <v>100824</v>
      </c>
      <c r="D3" s="90">
        <f>C3/B3-1</f>
        <v>-0.09460393861295446</v>
      </c>
    </row>
    <row r="4" spans="1:4" ht="12.75">
      <c r="A4" s="57" t="s">
        <v>111</v>
      </c>
      <c r="B4" s="58">
        <v>9526</v>
      </c>
      <c r="C4" s="59">
        <v>8308</v>
      </c>
      <c r="D4" s="60">
        <f>C4/B4-1</f>
        <v>-0.12786059206382527</v>
      </c>
    </row>
    <row r="5" spans="1:4" ht="12.75">
      <c r="A5" s="57" t="s">
        <v>3</v>
      </c>
      <c r="B5" s="58">
        <v>13320</v>
      </c>
      <c r="C5" s="59">
        <v>13320</v>
      </c>
      <c r="D5" s="60">
        <f>C5/B5-1</f>
        <v>0</v>
      </c>
    </row>
    <row r="6" spans="1:4" ht="12.75" customHeight="1">
      <c r="A6" s="57" t="s">
        <v>112</v>
      </c>
      <c r="B6" s="58">
        <v>88003</v>
      </c>
      <c r="C6" s="59">
        <v>78755</v>
      </c>
      <c r="D6" s="60">
        <f>C6/B6-1</f>
        <v>-0.10508732656841246</v>
      </c>
    </row>
    <row r="7" spans="1:4" ht="12" customHeight="1">
      <c r="A7" s="57" t="s">
        <v>113</v>
      </c>
      <c r="B7" s="58">
        <v>510</v>
      </c>
      <c r="C7" s="59">
        <v>415</v>
      </c>
      <c r="D7" s="60">
        <f>C7/B7-1</f>
        <v>-0.18627450980392157</v>
      </c>
    </row>
    <row r="8" spans="1:4" ht="12.75" customHeight="1">
      <c r="A8" s="57" t="s">
        <v>114</v>
      </c>
      <c r="B8" s="58">
        <v>0</v>
      </c>
      <c r="C8" s="59">
        <v>26</v>
      </c>
      <c r="D8" s="60" t="s">
        <v>1</v>
      </c>
    </row>
    <row r="9" spans="1:4" ht="5.25" customHeight="1">
      <c r="A9" s="57"/>
      <c r="B9" s="58"/>
      <c r="C9" s="59"/>
      <c r="D9" s="61"/>
    </row>
    <row r="10" spans="1:4" ht="12.75">
      <c r="A10" s="91" t="s">
        <v>115</v>
      </c>
      <c r="B10" s="92">
        <f>SUM(B11:B15)</f>
        <v>12492</v>
      </c>
      <c r="C10" s="93">
        <f>SUM(C11:C15)</f>
        <v>16850</v>
      </c>
      <c r="D10" s="94">
        <f aca="true" t="shared" si="0" ref="D10:D17">C10/B10-1</f>
        <v>0.3488632724943963</v>
      </c>
    </row>
    <row r="11" spans="1:4" ht="12.75">
      <c r="A11" s="57" t="s">
        <v>116</v>
      </c>
      <c r="B11" s="58">
        <v>716</v>
      </c>
      <c r="C11" s="59">
        <v>987</v>
      </c>
      <c r="D11" s="60">
        <f t="shared" si="0"/>
        <v>0.3784916201117319</v>
      </c>
    </row>
    <row r="12" spans="1:4" ht="12.75">
      <c r="A12" s="57" t="s">
        <v>117</v>
      </c>
      <c r="B12" s="58">
        <v>8013</v>
      </c>
      <c r="C12" s="59">
        <v>8336</v>
      </c>
      <c r="D12" s="60">
        <f t="shared" si="0"/>
        <v>0.04030949706726572</v>
      </c>
    </row>
    <row r="13" spans="1:4" ht="12.75">
      <c r="A13" s="57" t="s">
        <v>118</v>
      </c>
      <c r="B13" s="58">
        <v>124</v>
      </c>
      <c r="C13" s="59">
        <v>0</v>
      </c>
      <c r="D13" s="60">
        <f t="shared" si="0"/>
        <v>-1</v>
      </c>
    </row>
    <row r="14" spans="1:4" ht="12.75">
      <c r="A14" s="57" t="s">
        <v>119</v>
      </c>
      <c r="B14" s="58">
        <v>0</v>
      </c>
      <c r="C14" s="59">
        <v>66</v>
      </c>
      <c r="D14" s="60" t="s">
        <v>1</v>
      </c>
    </row>
    <row r="15" spans="1:6" ht="12.75">
      <c r="A15" s="57" t="s">
        <v>120</v>
      </c>
      <c r="B15" s="58">
        <v>3639</v>
      </c>
      <c r="C15" s="59">
        <v>7461</v>
      </c>
      <c r="D15" s="60">
        <f t="shared" si="0"/>
        <v>1.0502885408079141</v>
      </c>
      <c r="F15" s="216"/>
    </row>
    <row r="16" spans="1:4" ht="7.5" customHeight="1">
      <c r="A16" s="57"/>
      <c r="B16" s="58"/>
      <c r="C16" s="59"/>
      <c r="D16" s="60"/>
    </row>
    <row r="17" spans="1:6" ht="12.75">
      <c r="A17" s="91" t="s">
        <v>121</v>
      </c>
      <c r="B17" s="92">
        <v>360</v>
      </c>
      <c r="C17" s="93">
        <v>203</v>
      </c>
      <c r="D17" s="94">
        <f t="shared" si="0"/>
        <v>-0.4361111111111111</v>
      </c>
      <c r="F17" s="39"/>
    </row>
    <row r="18" spans="1:4" ht="5.25" customHeight="1">
      <c r="A18" s="62" t="s">
        <v>2</v>
      </c>
      <c r="B18" s="63" t="s">
        <v>2</v>
      </c>
      <c r="C18" s="64" t="s">
        <v>2</v>
      </c>
      <c r="D18" s="65" t="s">
        <v>2</v>
      </c>
    </row>
    <row r="19" spans="1:4" ht="12.75">
      <c r="A19" s="91" t="s">
        <v>122</v>
      </c>
      <c r="B19" s="92">
        <f>B3+B10+B17</f>
        <v>124211</v>
      </c>
      <c r="C19" s="93">
        <f>C3+C10+C17</f>
        <v>117877</v>
      </c>
      <c r="D19" s="94">
        <f>C19/B19-1</f>
        <v>-0.05099387332844918</v>
      </c>
    </row>
    <row r="20" spans="1:4" ht="13.5" customHeight="1">
      <c r="A20" s="57"/>
      <c r="B20" s="58"/>
      <c r="C20" s="59"/>
      <c r="D20" s="60"/>
    </row>
    <row r="21" spans="1:4" ht="12.75">
      <c r="A21" s="91" t="s">
        <v>123</v>
      </c>
      <c r="B21" s="95">
        <f>SUM(B22:B23)</f>
        <v>94975</v>
      </c>
      <c r="C21" s="96">
        <f>SUM(C22:C23)</f>
        <v>88481</v>
      </c>
      <c r="D21" s="94">
        <f>C21/B21-1</f>
        <v>-0.06837588839168207</v>
      </c>
    </row>
    <row r="22" spans="1:4" ht="12.75">
      <c r="A22" s="57" t="s">
        <v>124</v>
      </c>
      <c r="B22" s="58">
        <v>94975</v>
      </c>
      <c r="C22" s="59">
        <v>88481</v>
      </c>
      <c r="D22" s="60">
        <f>C22/B22-1</f>
        <v>-0.06837588839168207</v>
      </c>
    </row>
    <row r="23" spans="1:4" ht="12.75">
      <c r="A23" s="57" t="s">
        <v>125</v>
      </c>
      <c r="B23" s="58">
        <v>0</v>
      </c>
      <c r="C23" s="59">
        <v>0</v>
      </c>
      <c r="D23" s="60">
        <v>0</v>
      </c>
    </row>
    <row r="24" spans="1:4" ht="6" customHeight="1">
      <c r="A24" s="57"/>
      <c r="B24" s="58"/>
      <c r="C24" s="59"/>
      <c r="D24" s="61"/>
    </row>
    <row r="25" spans="1:4" ht="12.75">
      <c r="A25" s="91" t="s">
        <v>126</v>
      </c>
      <c r="B25" s="95">
        <f>SUM(B26:B29)</f>
        <v>18421</v>
      </c>
      <c r="C25" s="96">
        <f>SUM(C26:C29)</f>
        <v>16495</v>
      </c>
      <c r="D25" s="94">
        <f>C25/B25-1</f>
        <v>-0.10455458444166987</v>
      </c>
    </row>
    <row r="26" spans="1:7" ht="12.75">
      <c r="A26" s="57" t="s">
        <v>127</v>
      </c>
      <c r="B26" s="66">
        <v>9324</v>
      </c>
      <c r="C26" s="67">
        <v>9156</v>
      </c>
      <c r="D26" s="60">
        <f>C26/B26-1</f>
        <v>-0.018018018018018056</v>
      </c>
      <c r="E26" s="40"/>
      <c r="F26" s="40"/>
      <c r="G26" s="40"/>
    </row>
    <row r="27" spans="1:6" ht="12.75">
      <c r="A27" s="57" t="s">
        <v>114</v>
      </c>
      <c r="B27" s="66">
        <v>5721</v>
      </c>
      <c r="C27" s="67">
        <v>4495</v>
      </c>
      <c r="D27" s="60">
        <f>C27/B27-1</f>
        <v>-0.21429819961545182</v>
      </c>
      <c r="E27" s="40"/>
      <c r="F27" s="40"/>
    </row>
    <row r="28" spans="1:4" ht="12.75">
      <c r="A28" s="57" t="s">
        <v>128</v>
      </c>
      <c r="B28" s="66">
        <v>2111</v>
      </c>
      <c r="C28" s="67">
        <v>2037</v>
      </c>
      <c r="D28" s="60">
        <f>C28/B28-1</f>
        <v>-0.035054476551397484</v>
      </c>
    </row>
    <row r="29" spans="1:4" ht="12.75">
      <c r="A29" s="57" t="s">
        <v>129</v>
      </c>
      <c r="B29" s="66">
        <v>1265</v>
      </c>
      <c r="C29" s="67">
        <v>807</v>
      </c>
      <c r="D29" s="60">
        <f>C29/B29-1</f>
        <v>-0.36205533596837947</v>
      </c>
    </row>
    <row r="30" spans="1:4" ht="6.75" customHeight="1">
      <c r="A30" s="57"/>
      <c r="B30" s="66"/>
      <c r="C30" s="67"/>
      <c r="D30" s="60"/>
    </row>
    <row r="31" spans="1:4" ht="12.75">
      <c r="A31" s="91" t="s">
        <v>130</v>
      </c>
      <c r="B31" s="95">
        <f>SUM(B32:B35)</f>
        <v>10815</v>
      </c>
      <c r="C31" s="96">
        <f>SUM(C32:C35)</f>
        <v>12901</v>
      </c>
      <c r="D31" s="94">
        <f>C31/B31-1</f>
        <v>0.1928802588996763</v>
      </c>
    </row>
    <row r="32" spans="1:6" ht="12.75">
      <c r="A32" s="57" t="s">
        <v>127</v>
      </c>
      <c r="B32" s="66">
        <v>307</v>
      </c>
      <c r="C32" s="67">
        <v>207</v>
      </c>
      <c r="D32" s="60">
        <f>C32/B32-1</f>
        <v>-0.32573289902280134</v>
      </c>
      <c r="E32" s="40"/>
      <c r="F32" s="40"/>
    </row>
    <row r="33" spans="1:6" ht="12.75">
      <c r="A33" s="57" t="s">
        <v>131</v>
      </c>
      <c r="B33" s="66">
        <v>6850</v>
      </c>
      <c r="C33" s="67">
        <v>7849</v>
      </c>
      <c r="D33" s="60">
        <f>C33/B33-1</f>
        <v>0.14583941605839423</v>
      </c>
      <c r="F33" s="39"/>
    </row>
    <row r="34" spans="1:4" ht="12.75">
      <c r="A34" s="57" t="s">
        <v>132</v>
      </c>
      <c r="B34" s="66">
        <v>251</v>
      </c>
      <c r="C34" s="67">
        <v>730</v>
      </c>
      <c r="D34" s="60">
        <f>C34/B34-1</f>
        <v>1.908366533864542</v>
      </c>
    </row>
    <row r="35" spans="1:4" ht="12.75">
      <c r="A35" s="57" t="s">
        <v>133</v>
      </c>
      <c r="B35" s="66">
        <v>3407</v>
      </c>
      <c r="C35" s="67">
        <v>4115</v>
      </c>
      <c r="D35" s="60">
        <f>C35/B35-1</f>
        <v>0.2078074552392133</v>
      </c>
    </row>
    <row r="36" spans="1:4" ht="6.75" customHeight="1">
      <c r="A36" s="57"/>
      <c r="B36" s="66"/>
      <c r="C36" s="67"/>
      <c r="D36" s="60"/>
    </row>
    <row r="37" spans="1:4" ht="25.5">
      <c r="A37" s="91" t="s">
        <v>134</v>
      </c>
      <c r="B37" s="95">
        <v>0</v>
      </c>
      <c r="C37" s="96">
        <v>0</v>
      </c>
      <c r="D37" s="94">
        <v>0</v>
      </c>
    </row>
    <row r="38" spans="1:4" ht="6" customHeight="1">
      <c r="A38" s="62" t="s">
        <v>2</v>
      </c>
      <c r="B38" s="63" t="s">
        <v>2</v>
      </c>
      <c r="C38" s="64" t="s">
        <v>2</v>
      </c>
      <c r="D38" s="65" t="s">
        <v>2</v>
      </c>
    </row>
    <row r="39" spans="1:4" ht="12.75">
      <c r="A39" s="97" t="s">
        <v>135</v>
      </c>
      <c r="B39" s="98">
        <f>B21+B25+B31+B37</f>
        <v>124211</v>
      </c>
      <c r="C39" s="99">
        <f>C21+C25+C31+C37</f>
        <v>117877</v>
      </c>
      <c r="D39" s="100">
        <f>C39/B39-1</f>
        <v>-0.05099387332844918</v>
      </c>
    </row>
    <row r="40" spans="1:3" ht="12.75">
      <c r="A40" s="68"/>
      <c r="B40" s="69"/>
      <c r="C40" s="69"/>
    </row>
    <row r="41" spans="1:4" ht="12.75" customHeight="1">
      <c r="A41" s="335" t="s">
        <v>136</v>
      </c>
      <c r="B41" s="316">
        <v>2005</v>
      </c>
      <c r="C41" s="317">
        <v>2006</v>
      </c>
      <c r="D41" s="311" t="s">
        <v>37</v>
      </c>
    </row>
    <row r="42" spans="1:4" ht="12.75">
      <c r="A42" s="336"/>
      <c r="B42" s="316"/>
      <c r="C42" s="317"/>
      <c r="D42" s="312"/>
    </row>
    <row r="43" spans="1:4" ht="12.75">
      <c r="A43" s="57" t="s">
        <v>137</v>
      </c>
      <c r="B43" s="66">
        <v>-889</v>
      </c>
      <c r="C43" s="67">
        <v>-429</v>
      </c>
      <c r="D43" s="70">
        <f>C43/B43-1</f>
        <v>-0.5174353205849269</v>
      </c>
    </row>
    <row r="44" spans="1:4" ht="12.75">
      <c r="A44" s="57" t="s">
        <v>138</v>
      </c>
      <c r="B44" s="66">
        <v>47</v>
      </c>
      <c r="C44" s="67">
        <f>158+28</f>
        <v>186</v>
      </c>
      <c r="D44" s="70">
        <f>C44/B44-1</f>
        <v>2.9574468085106385</v>
      </c>
    </row>
    <row r="45" spans="1:4" ht="12.75">
      <c r="A45" s="71" t="s">
        <v>139</v>
      </c>
      <c r="B45" s="66">
        <v>-3262</v>
      </c>
      <c r="C45" s="67">
        <v>-3564</v>
      </c>
      <c r="D45" s="70">
        <f>C45/B45-1</f>
        <v>0.09258123850398525</v>
      </c>
    </row>
    <row r="46" spans="1:4" ht="12.75">
      <c r="A46" s="91" t="s">
        <v>140</v>
      </c>
      <c r="B46" s="92">
        <v>23656</v>
      </c>
      <c r="C46" s="93">
        <v>24456</v>
      </c>
      <c r="D46" s="101">
        <f>C46/B46-1</f>
        <v>0.03381805884342248</v>
      </c>
    </row>
    <row r="47" spans="1:4" ht="4.5" customHeight="1">
      <c r="A47" s="57"/>
      <c r="B47" s="72"/>
      <c r="C47" s="73"/>
      <c r="D47" s="70"/>
    </row>
    <row r="48" spans="1:4" ht="12.75" customHeight="1">
      <c r="A48" s="57" t="s">
        <v>141</v>
      </c>
      <c r="B48" s="66">
        <v>-5200</v>
      </c>
      <c r="C48" s="67">
        <v>-6214</v>
      </c>
      <c r="D48" s="70">
        <f>C48/B48-1</f>
        <v>0.19500000000000006</v>
      </c>
    </row>
    <row r="49" spans="1:4" ht="12.75">
      <c r="A49" s="57" t="s">
        <v>142</v>
      </c>
      <c r="B49" s="66">
        <v>0</v>
      </c>
      <c r="C49" s="67">
        <v>0</v>
      </c>
      <c r="D49" s="70">
        <v>0</v>
      </c>
    </row>
    <row r="50" spans="1:4" ht="12.75">
      <c r="A50" s="57" t="s">
        <v>143</v>
      </c>
      <c r="B50" s="66">
        <v>0</v>
      </c>
      <c r="C50" s="67">
        <v>0</v>
      </c>
      <c r="D50" s="70">
        <v>0</v>
      </c>
    </row>
    <row r="51" spans="1:4" ht="12.75">
      <c r="A51" s="57" t="s">
        <v>144</v>
      </c>
      <c r="B51" s="66">
        <v>235</v>
      </c>
      <c r="C51" s="67">
        <v>214</v>
      </c>
      <c r="D51" s="70">
        <f>C51/B51-1</f>
        <v>-0.08936170212765959</v>
      </c>
    </row>
    <row r="52" spans="1:4" ht="12.75">
      <c r="A52" s="57" t="s">
        <v>145</v>
      </c>
      <c r="B52" s="66">
        <v>184</v>
      </c>
      <c r="C52" s="67">
        <v>0</v>
      </c>
      <c r="D52" s="70">
        <f>C52/B52-1</f>
        <v>-1</v>
      </c>
    </row>
    <row r="53" spans="1:4" ht="12.75">
      <c r="A53" s="57" t="s">
        <v>146</v>
      </c>
      <c r="B53" s="66">
        <v>0</v>
      </c>
      <c r="C53" s="67">
        <v>0</v>
      </c>
      <c r="D53" s="70">
        <v>0</v>
      </c>
    </row>
    <row r="54" spans="1:4" ht="12.75">
      <c r="A54" s="57" t="s">
        <v>147</v>
      </c>
      <c r="B54" s="66">
        <v>0</v>
      </c>
      <c r="C54" s="67">
        <v>0</v>
      </c>
      <c r="D54" s="70" t="s">
        <v>1</v>
      </c>
    </row>
    <row r="55" spans="1:4" ht="12.75">
      <c r="A55" s="57" t="s">
        <v>148</v>
      </c>
      <c r="B55" s="66">
        <v>0</v>
      </c>
      <c r="C55" s="67">
        <v>-3294</v>
      </c>
      <c r="D55" s="70" t="s">
        <v>1</v>
      </c>
    </row>
    <row r="56" spans="1:4" ht="12.75">
      <c r="A56" s="57" t="s">
        <v>149</v>
      </c>
      <c r="B56" s="66">
        <v>0</v>
      </c>
      <c r="C56" s="67">
        <v>3253</v>
      </c>
      <c r="D56" s="70" t="s">
        <v>1</v>
      </c>
    </row>
    <row r="57" spans="1:4" ht="12.75">
      <c r="A57" s="91" t="s">
        <v>150</v>
      </c>
      <c r="B57" s="95">
        <f>SUM(B48:B56)</f>
        <v>-4781</v>
      </c>
      <c r="C57" s="96">
        <f>SUM(C48:C56)</f>
        <v>-6041</v>
      </c>
      <c r="D57" s="101">
        <f>C57/B57-1</f>
        <v>0.2635431918008784</v>
      </c>
    </row>
    <row r="58" spans="1:4" ht="5.25" customHeight="1">
      <c r="A58" s="74"/>
      <c r="B58" s="75"/>
      <c r="C58" s="76"/>
      <c r="D58" s="70"/>
    </row>
    <row r="59" spans="1:4" ht="14.25">
      <c r="A59" s="102" t="s">
        <v>151</v>
      </c>
      <c r="B59" s="92">
        <f>B46+B48+B51+B53</f>
        <v>18691</v>
      </c>
      <c r="C59" s="93">
        <f>C46+C48+C51+C53-28</f>
        <v>18428</v>
      </c>
      <c r="D59" s="101">
        <f>C59/B59-1</f>
        <v>-0.014070943234711919</v>
      </c>
    </row>
    <row r="60" spans="1:4" ht="14.25">
      <c r="A60" s="102" t="s">
        <v>152</v>
      </c>
      <c r="B60" s="92">
        <f>B46+B48+B51+B53-B43-B44</f>
        <v>19533</v>
      </c>
      <c r="C60" s="93">
        <f>C46+C48+C51+C53-C43-C44</f>
        <v>18699</v>
      </c>
      <c r="D60" s="101">
        <f>C60/B60-1</f>
        <v>-0.042696974351098094</v>
      </c>
    </row>
    <row r="61" spans="1:4" ht="5.25" customHeight="1">
      <c r="A61" s="74"/>
      <c r="B61" s="75"/>
      <c r="C61" s="76"/>
      <c r="D61" s="70"/>
    </row>
    <row r="62" spans="1:4" ht="12.75">
      <c r="A62" s="74" t="s">
        <v>153</v>
      </c>
      <c r="B62" s="66">
        <f>B46+B57</f>
        <v>18875</v>
      </c>
      <c r="C62" s="67">
        <f>C46+C57</f>
        <v>18415</v>
      </c>
      <c r="D62" s="70">
        <f>C62/B62-1</f>
        <v>-0.02437086092715235</v>
      </c>
    </row>
    <row r="63" spans="1:4" ht="12.75">
      <c r="A63" s="91" t="s">
        <v>154</v>
      </c>
      <c r="B63" s="92">
        <v>-15813</v>
      </c>
      <c r="C63" s="93">
        <v>-14494</v>
      </c>
      <c r="D63" s="101">
        <f>C63/B63-1</f>
        <v>-0.08341238221716307</v>
      </c>
    </row>
    <row r="64" spans="1:4" ht="6" customHeight="1">
      <c r="A64" s="74"/>
      <c r="B64" s="75"/>
      <c r="C64" s="76"/>
      <c r="D64" s="70"/>
    </row>
    <row r="65" spans="1:4" ht="12.75">
      <c r="A65" s="57" t="s">
        <v>155</v>
      </c>
      <c r="B65" s="58">
        <v>-4</v>
      </c>
      <c r="C65" s="59">
        <v>2</v>
      </c>
      <c r="D65" s="70" t="s">
        <v>1</v>
      </c>
    </row>
    <row r="66" spans="1:4" ht="3.75" customHeight="1">
      <c r="A66" s="57"/>
      <c r="B66" s="77"/>
      <c r="C66" s="78"/>
      <c r="D66" s="70"/>
    </row>
    <row r="67" spans="1:4" ht="12.75">
      <c r="A67" s="97" t="s">
        <v>156</v>
      </c>
      <c r="B67" s="98">
        <f>B46+B57+B63</f>
        <v>3062</v>
      </c>
      <c r="C67" s="99">
        <f>C46+C57+C63</f>
        <v>3921</v>
      </c>
      <c r="D67" s="103" t="s">
        <v>1</v>
      </c>
    </row>
    <row r="68" spans="1:3" ht="12.75">
      <c r="A68" s="79"/>
      <c r="B68" s="66"/>
      <c r="C68" s="66"/>
    </row>
    <row r="69" spans="1:3" ht="14.25">
      <c r="A69" s="147" t="s">
        <v>157</v>
      </c>
      <c r="B69" s="66"/>
      <c r="C69" s="66"/>
    </row>
    <row r="70" spans="1:3" ht="14.25">
      <c r="A70" s="276" t="s">
        <v>158</v>
      </c>
      <c r="B70" s="184"/>
      <c r="C70" s="184"/>
    </row>
    <row r="71" spans="1:3" ht="14.25">
      <c r="A71" s="81"/>
      <c r="B71" s="80"/>
      <c r="C71" s="80"/>
    </row>
    <row r="72" spans="1:3" ht="14.25">
      <c r="A72" s="337"/>
      <c r="B72" s="334"/>
      <c r="C72" s="334"/>
    </row>
    <row r="73" spans="1:3" ht="14.25">
      <c r="A73" s="81"/>
      <c r="B73" s="82"/>
      <c r="C73" s="82"/>
    </row>
    <row r="74" spans="1:3" ht="14.25">
      <c r="A74" s="52"/>
      <c r="B74" s="83"/>
      <c r="C74" s="83"/>
    </row>
    <row r="75" spans="1:3" ht="14.25">
      <c r="A75" s="52"/>
      <c r="B75" s="83"/>
      <c r="C75" s="83"/>
    </row>
    <row r="76" spans="1:3" ht="14.25">
      <c r="A76" s="52"/>
      <c r="B76" s="83"/>
      <c r="C76" s="83"/>
    </row>
    <row r="77" spans="1:3" ht="14.25">
      <c r="A77" s="338"/>
      <c r="B77" s="339"/>
      <c r="C77" s="339"/>
    </row>
    <row r="78" spans="1:3" ht="14.25">
      <c r="A78" s="81"/>
      <c r="B78" s="80"/>
      <c r="C78" s="80"/>
    </row>
    <row r="79" spans="1:3" ht="14.25">
      <c r="A79" s="84"/>
      <c r="B79" s="66"/>
      <c r="C79" s="66"/>
    </row>
    <row r="80" spans="1:3" ht="14.25">
      <c r="A80" s="81"/>
      <c r="B80" s="66"/>
      <c r="C80" s="66"/>
    </row>
    <row r="81" spans="1:3" ht="14.25">
      <c r="A81" s="84"/>
      <c r="B81" s="66"/>
      <c r="C81" s="66"/>
    </row>
    <row r="82" spans="1:3" ht="14.25">
      <c r="A82" s="333"/>
      <c r="B82" s="334"/>
      <c r="C82" s="334"/>
    </row>
    <row r="83" spans="1:3" ht="12.75">
      <c r="A83" s="85"/>
      <c r="B83" s="86"/>
      <c r="C83" s="86"/>
    </row>
  </sheetData>
  <mergeCells count="11">
    <mergeCell ref="D1:D2"/>
    <mergeCell ref="B41:B42"/>
    <mergeCell ref="D41:D42"/>
    <mergeCell ref="A77:C77"/>
    <mergeCell ref="A1:A2"/>
    <mergeCell ref="C1:C2"/>
    <mergeCell ref="B1:B2"/>
    <mergeCell ref="A82:C82"/>
    <mergeCell ref="A41:A42"/>
    <mergeCell ref="A72:C72"/>
    <mergeCell ref="C41:C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Tel: +420 271 462 076, +420 271 462 169&amp;Ce-mail: investor.relations@o2.com&amp;R4 z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SheetLayoutView="100" workbookViewId="0" topLeftCell="A1">
      <selection activeCell="D1" sqref="D1:D2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8" width="9.421875" style="2" customWidth="1"/>
    <col min="9" max="9" width="13.421875" style="2" customWidth="1"/>
    <col min="10" max="16384" width="9.140625" style="2" customWidth="1"/>
  </cols>
  <sheetData>
    <row r="1" spans="1:7" ht="12.75" customHeight="1">
      <c r="A1" s="343" t="s">
        <v>159</v>
      </c>
      <c r="B1" s="316">
        <v>2005</v>
      </c>
      <c r="C1" s="317">
        <v>2006</v>
      </c>
      <c r="D1" s="311" t="s">
        <v>37</v>
      </c>
      <c r="E1" s="318" t="s">
        <v>38</v>
      </c>
      <c r="F1" s="320" t="s">
        <v>39</v>
      </c>
      <c r="G1" s="311" t="s">
        <v>40</v>
      </c>
    </row>
    <row r="2" spans="1:7" ht="12.75" customHeight="1">
      <c r="A2" s="344"/>
      <c r="B2" s="316"/>
      <c r="C2" s="317"/>
      <c r="D2" s="312"/>
      <c r="E2" s="319"/>
      <c r="F2" s="321"/>
      <c r="G2" s="312"/>
    </row>
    <row r="3" spans="1:7" ht="12.75">
      <c r="A3" s="7"/>
      <c r="B3" s="245"/>
      <c r="C3" s="24"/>
      <c r="D3" s="255"/>
      <c r="E3" s="264"/>
      <c r="F3" s="24"/>
      <c r="G3" s="255"/>
    </row>
    <row r="4" spans="1:9" ht="12.75">
      <c r="A4" s="11" t="s">
        <v>161</v>
      </c>
      <c r="B4" s="247">
        <v>2249</v>
      </c>
      <c r="C4" s="14">
        <v>3149</v>
      </c>
      <c r="D4" s="256">
        <f>C4/B4-1</f>
        <v>0.40017785682525564</v>
      </c>
      <c r="E4" s="265">
        <v>794</v>
      </c>
      <c r="F4" s="14">
        <v>1287</v>
      </c>
      <c r="G4" s="256">
        <f>F4/E4-1</f>
        <v>0.6209068010075567</v>
      </c>
      <c r="H4" s="39"/>
      <c r="I4" s="39"/>
    </row>
    <row r="5" spans="1:10" ht="12.75">
      <c r="A5" s="11" t="s">
        <v>162</v>
      </c>
      <c r="B5" s="247">
        <v>3814</v>
      </c>
      <c r="C5" s="14">
        <v>3170</v>
      </c>
      <c r="D5" s="256">
        <f>C5/B5-1</f>
        <v>-0.16885159937073935</v>
      </c>
      <c r="E5" s="265">
        <v>2069</v>
      </c>
      <c r="F5" s="14">
        <v>1120</v>
      </c>
      <c r="G5" s="256">
        <f>F5/E5-1</f>
        <v>-0.45867568873852105</v>
      </c>
      <c r="H5" s="40"/>
      <c r="I5" s="39"/>
      <c r="J5" s="39"/>
    </row>
    <row r="6" spans="1:9" ht="12.75">
      <c r="A6" s="11" t="s">
        <v>163</v>
      </c>
      <c r="B6" s="247">
        <v>9</v>
      </c>
      <c r="C6" s="14">
        <v>181</v>
      </c>
      <c r="D6" s="256" t="s">
        <v>1</v>
      </c>
      <c r="E6" s="265">
        <v>4</v>
      </c>
      <c r="F6" s="14">
        <v>56</v>
      </c>
      <c r="G6" s="256" t="s">
        <v>1</v>
      </c>
      <c r="H6" s="39"/>
      <c r="I6" s="39"/>
    </row>
    <row r="7" spans="1:9" ht="3" customHeight="1">
      <c r="A7" s="11"/>
      <c r="B7" s="250" t="s">
        <v>0</v>
      </c>
      <c r="C7" s="15" t="s">
        <v>0</v>
      </c>
      <c r="D7" s="242" t="s">
        <v>0</v>
      </c>
      <c r="E7" s="250" t="s">
        <v>0</v>
      </c>
      <c r="F7" s="15" t="s">
        <v>0</v>
      </c>
      <c r="G7" s="242" t="s">
        <v>0</v>
      </c>
      <c r="H7" s="39"/>
      <c r="I7" s="39"/>
    </row>
    <row r="8" spans="1:9" ht="12.75">
      <c r="A8" s="9" t="s">
        <v>164</v>
      </c>
      <c r="B8" s="248">
        <f>SUM(B4:B7)</f>
        <v>6072</v>
      </c>
      <c r="C8" s="13">
        <f>SUM(C4:C7)</f>
        <v>6500</v>
      </c>
      <c r="D8" s="242">
        <f>C8/B8-1</f>
        <v>0.07048748353096168</v>
      </c>
      <c r="E8" s="248">
        <f>SUM(E4:E7)</f>
        <v>2867</v>
      </c>
      <c r="F8" s="13">
        <f>SUM(F4:F7)</f>
        <v>2463</v>
      </c>
      <c r="G8" s="242">
        <f>F8/E8-1</f>
        <v>-0.14091384722706657</v>
      </c>
      <c r="H8" s="39"/>
      <c r="I8" s="39"/>
    </row>
    <row r="9" spans="1:7" ht="3" customHeight="1">
      <c r="A9" s="9"/>
      <c r="B9" s="259"/>
      <c r="C9" s="260"/>
      <c r="D9" s="11"/>
      <c r="E9" s="258"/>
      <c r="F9" s="266"/>
      <c r="G9" s="11"/>
    </row>
    <row r="10" spans="1:7" ht="12.75">
      <c r="A10" s="267" t="s">
        <v>165</v>
      </c>
      <c r="B10" s="261">
        <f>B8/'Konsol. výsledovka'!B11</f>
        <v>0.09947575360419397</v>
      </c>
      <c r="C10" s="262">
        <f>C8/'Konsol. výsledovka'!C11</f>
        <v>0.10601686483665247</v>
      </c>
      <c r="D10" s="263"/>
      <c r="E10" s="261">
        <f>E8/'Konsol. výsledovka'!E11</f>
        <v>0.1826812794698611</v>
      </c>
      <c r="F10" s="262">
        <f>F8/'Konsol. výsledovka'!F11</f>
        <v>0.1567891017887835</v>
      </c>
      <c r="G10" s="12"/>
    </row>
    <row r="11" ht="14.25">
      <c r="A11" s="4"/>
    </row>
    <row r="12" ht="14.25">
      <c r="A12" s="4"/>
    </row>
    <row r="13" ht="14.25">
      <c r="A13" s="4"/>
    </row>
    <row r="14" ht="14.25">
      <c r="A14" s="4"/>
    </row>
    <row r="15" spans="1:6" ht="14.25">
      <c r="A15" s="4"/>
      <c r="B15" s="3"/>
      <c r="C15" s="3"/>
      <c r="D15" s="6"/>
      <c r="E15" s="6"/>
      <c r="F15" s="6"/>
    </row>
    <row r="16" spans="2:6" ht="12.75">
      <c r="B16" s="3"/>
      <c r="C16" s="3"/>
      <c r="D16" s="6"/>
      <c r="E16" s="6"/>
      <c r="F16" s="6"/>
    </row>
    <row r="17" spans="2:6" ht="12.75">
      <c r="B17" s="3"/>
      <c r="C17" s="3"/>
      <c r="D17" s="6"/>
      <c r="E17" s="6"/>
      <c r="F17" s="6"/>
    </row>
    <row r="18" spans="2:6" ht="12.75">
      <c r="B18" s="3"/>
      <c r="C18" s="3"/>
      <c r="D18" s="6"/>
      <c r="E18" s="6"/>
      <c r="F18" s="6"/>
    </row>
    <row r="19" spans="2:6" ht="12.75">
      <c r="B19" s="3"/>
      <c r="C19" s="3"/>
      <c r="D19" s="6"/>
      <c r="E19" s="6"/>
      <c r="F19" s="6"/>
    </row>
    <row r="20" spans="2:6" ht="12.75">
      <c r="B20" s="3"/>
      <c r="C20" s="3"/>
      <c r="D20" s="6"/>
      <c r="E20" s="6"/>
      <c r="F20" s="6"/>
    </row>
    <row r="21" spans="2:6" ht="12.75">
      <c r="B21" s="3"/>
      <c r="C21" s="3"/>
      <c r="D21" s="6"/>
      <c r="E21" s="6"/>
      <c r="F21" s="6"/>
    </row>
    <row r="22" spans="2:6" ht="12.75">
      <c r="B22" s="3"/>
      <c r="C22" s="3"/>
      <c r="D22" s="6"/>
      <c r="E22" s="6"/>
      <c r="F22" s="6"/>
    </row>
    <row r="23" spans="2:6" ht="12.75">
      <c r="B23" s="3"/>
      <c r="C23" s="3"/>
      <c r="D23" s="6"/>
      <c r="E23" s="6"/>
      <c r="F23" s="6"/>
    </row>
    <row r="24" spans="2:6" ht="12.75">
      <c r="B24" s="3"/>
      <c r="C24" s="3"/>
      <c r="D24" s="6"/>
      <c r="E24" s="6"/>
      <c r="F24" s="6"/>
    </row>
    <row r="25" spans="2:6" ht="12.75">
      <c r="B25" s="3"/>
      <c r="C25" s="3"/>
      <c r="D25" s="6"/>
      <c r="E25" s="6"/>
      <c r="F25" s="6"/>
    </row>
    <row r="26" spans="2:6" ht="12.75">
      <c r="B26" s="3"/>
      <c r="C26" s="3"/>
      <c r="D26" s="6"/>
      <c r="E26" s="6"/>
      <c r="F26" s="6"/>
    </row>
    <row r="27" spans="4:6" ht="12.75">
      <c r="D27" s="6"/>
      <c r="E27" s="6"/>
      <c r="F27" s="6"/>
    </row>
    <row r="28" spans="4:6" ht="12.75">
      <c r="D28" s="6"/>
      <c r="E28" s="6"/>
      <c r="F28" s="6"/>
    </row>
    <row r="29" spans="4:6" ht="12.75">
      <c r="D29" s="6"/>
      <c r="E29" s="6"/>
      <c r="F29" s="6"/>
    </row>
    <row r="30" spans="4:6" ht="12.75">
      <c r="D30" s="6"/>
      <c r="E30" s="6"/>
      <c r="F30" s="6"/>
    </row>
    <row r="31" spans="4:6" ht="12.75">
      <c r="D31" s="6"/>
      <c r="E31" s="6"/>
      <c r="F31" s="6"/>
    </row>
    <row r="32" spans="4:6" ht="12.75">
      <c r="D32" s="6"/>
      <c r="E32" s="6"/>
      <c r="F32" s="6"/>
    </row>
    <row r="33" spans="4:6" ht="12.75">
      <c r="D33" s="6"/>
      <c r="E33" s="6"/>
      <c r="F33" s="6"/>
    </row>
    <row r="34" spans="4:6" ht="12.75">
      <c r="D34" s="6"/>
      <c r="E34" s="6"/>
      <c r="F34" s="6"/>
    </row>
    <row r="35" spans="4:6" ht="12.75">
      <c r="D35" s="6"/>
      <c r="E35" s="6"/>
      <c r="F35" s="6"/>
    </row>
    <row r="36" spans="4:6" ht="12.75">
      <c r="D36" s="6"/>
      <c r="E36" s="6"/>
      <c r="F36" s="6"/>
    </row>
    <row r="37" spans="4:6" ht="12.75">
      <c r="D37" s="6"/>
      <c r="E37" s="6"/>
      <c r="F37" s="6"/>
    </row>
    <row r="38" spans="4:6" ht="12.75">
      <c r="D38" s="6"/>
      <c r="E38" s="6"/>
      <c r="F38" s="6"/>
    </row>
  </sheetData>
  <mergeCells count="7">
    <mergeCell ref="A1:A2"/>
    <mergeCell ref="G1:G2"/>
    <mergeCell ref="E1:E2"/>
    <mergeCell ref="F1:F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Tel. +420 271 462 076, +420 271 462 169&amp;Cemail: investor.relations@o2.com&amp;R5 z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1"/>
  <sheetViews>
    <sheetView showGridLines="0" zoomScaleSheetLayoutView="75" workbookViewId="0" topLeftCell="A33">
      <selection activeCell="B53" sqref="B53:B54"/>
    </sheetView>
  </sheetViews>
  <sheetFormatPr defaultColWidth="9.140625" defaultRowHeight="12.75"/>
  <cols>
    <col min="1" max="1" width="48.8515625" style="104" customWidth="1"/>
    <col min="2" max="2" width="9.57421875" style="104" customWidth="1"/>
    <col min="3" max="3" width="9.00390625" style="104" customWidth="1"/>
    <col min="4" max="4" width="11.7109375" style="104" customWidth="1"/>
    <col min="5" max="5" width="9.28125" style="104" bestFit="1" customWidth="1"/>
    <col min="6" max="16384" width="9.140625" style="104" customWidth="1"/>
  </cols>
  <sheetData>
    <row r="1" spans="1:4" ht="12.75" customHeight="1">
      <c r="A1" s="345" t="s">
        <v>166</v>
      </c>
      <c r="B1" s="350">
        <v>2005</v>
      </c>
      <c r="C1" s="347">
        <v>2006</v>
      </c>
      <c r="D1" s="311" t="s">
        <v>37</v>
      </c>
    </row>
    <row r="2" spans="1:4" ht="12.75">
      <c r="A2" s="349"/>
      <c r="B2" s="351"/>
      <c r="C2" s="348"/>
      <c r="D2" s="312"/>
    </row>
    <row r="3" spans="1:4" ht="12.75">
      <c r="A3" s="156" t="s">
        <v>167</v>
      </c>
      <c r="B3" s="157">
        <f>B4+B11</f>
        <v>3575.9289999999996</v>
      </c>
      <c r="C3" s="158">
        <f>C4+C11</f>
        <v>3073</v>
      </c>
      <c r="D3" s="159">
        <f>C3/B3-1</f>
        <v>-0.14064289307757505</v>
      </c>
    </row>
    <row r="4" spans="1:4" ht="12.75" customHeight="1">
      <c r="A4" s="192" t="s">
        <v>168</v>
      </c>
      <c r="B4" s="200">
        <f>B5+B6+B10</f>
        <v>3513.6369999999997</v>
      </c>
      <c r="C4" s="201">
        <f>C5+C6+C10</f>
        <v>2979</v>
      </c>
      <c r="D4" s="108">
        <f aca="true" t="shared" si="0" ref="D4:D9">C4/B4-1</f>
        <v>-0.15216056752589968</v>
      </c>
    </row>
    <row r="5" spans="1:4" ht="14.25">
      <c r="A5" s="193" t="s">
        <v>169</v>
      </c>
      <c r="B5" s="117">
        <v>2908</v>
      </c>
      <c r="C5" s="118">
        <v>2402</v>
      </c>
      <c r="D5" s="107">
        <f t="shared" si="0"/>
        <v>-0.17400275103163687</v>
      </c>
    </row>
    <row r="6" spans="1:4" ht="12.75" customHeight="1">
      <c r="A6" s="193" t="s">
        <v>170</v>
      </c>
      <c r="B6" s="117">
        <f>B7+B8+B9</f>
        <v>605.637</v>
      </c>
      <c r="C6" s="118">
        <f>C7+C8+C9</f>
        <v>561</v>
      </c>
      <c r="D6" s="107">
        <f t="shared" si="0"/>
        <v>-0.07370256440739242</v>
      </c>
    </row>
    <row r="7" spans="1:4" ht="12.75">
      <c r="A7" s="194" t="s">
        <v>171</v>
      </c>
      <c r="B7" s="117">
        <v>366.936</v>
      </c>
      <c r="C7" s="118">
        <v>144</v>
      </c>
      <c r="D7" s="107">
        <f t="shared" si="0"/>
        <v>-0.6075609915625613</v>
      </c>
    </row>
    <row r="8" spans="1:6" ht="14.25">
      <c r="A8" s="194" t="s">
        <v>172</v>
      </c>
      <c r="B8" s="115">
        <v>225.70100000000002</v>
      </c>
      <c r="C8" s="116">
        <v>405</v>
      </c>
      <c r="D8" s="107">
        <f t="shared" si="0"/>
        <v>0.7944094177695267</v>
      </c>
      <c r="E8" s="275"/>
      <c r="F8" s="269"/>
    </row>
    <row r="9" spans="1:4" ht="14.25">
      <c r="A9" s="194" t="s">
        <v>173</v>
      </c>
      <c r="B9" s="117">
        <v>13</v>
      </c>
      <c r="C9" s="118">
        <v>12</v>
      </c>
      <c r="D9" s="107">
        <f t="shared" si="0"/>
        <v>-0.07692307692307687</v>
      </c>
    </row>
    <row r="10" spans="1:8" ht="12.75" customHeight="1">
      <c r="A10" s="193" t="s">
        <v>174</v>
      </c>
      <c r="B10" s="119">
        <v>0</v>
      </c>
      <c r="C10" s="120">
        <v>16</v>
      </c>
      <c r="D10" s="109" t="s">
        <v>1</v>
      </c>
      <c r="H10" s="269"/>
    </row>
    <row r="11" spans="1:4" ht="12.75">
      <c r="A11" s="192" t="s">
        <v>175</v>
      </c>
      <c r="B11" s="197">
        <f>B12+B13+B14</f>
        <v>62.292</v>
      </c>
      <c r="C11" s="198">
        <f>C12+C13+C14</f>
        <v>94</v>
      </c>
      <c r="D11" s="108">
        <f>C11/B11-1</f>
        <v>0.5090220253001991</v>
      </c>
    </row>
    <row r="12" spans="1:4" ht="12.75" customHeight="1">
      <c r="A12" s="193" t="s">
        <v>176</v>
      </c>
      <c r="B12" s="119">
        <v>6.951</v>
      </c>
      <c r="C12" s="120">
        <v>23</v>
      </c>
      <c r="D12" s="109" t="s">
        <v>1</v>
      </c>
    </row>
    <row r="13" spans="1:6" ht="12.75" customHeight="1">
      <c r="A13" s="193" t="s">
        <v>177</v>
      </c>
      <c r="B13" s="195">
        <v>48.465</v>
      </c>
      <c r="C13" s="196">
        <v>65</v>
      </c>
      <c r="D13" s="232">
        <f>C13/B13-1</f>
        <v>0.34117404312390365</v>
      </c>
      <c r="E13" s="275"/>
      <c r="F13" s="269"/>
    </row>
    <row r="14" spans="1:5" ht="12.75" customHeight="1">
      <c r="A14" s="193" t="s">
        <v>178</v>
      </c>
      <c r="B14" s="119">
        <v>6.876</v>
      </c>
      <c r="C14" s="120">
        <v>6</v>
      </c>
      <c r="D14" s="107">
        <f>C14/B14-1</f>
        <v>-0.1273996509598604</v>
      </c>
      <c r="E14" s="110"/>
    </row>
    <row r="15" spans="1:4" ht="3.75" customHeight="1">
      <c r="A15" s="114"/>
      <c r="B15" s="119"/>
      <c r="C15" s="120"/>
      <c r="D15" s="107"/>
    </row>
    <row r="16" spans="1:7" ht="12.75">
      <c r="A16" s="161" t="s">
        <v>179</v>
      </c>
      <c r="B16" s="163">
        <f>SUM(B17:B22)</f>
        <v>6406.033</v>
      </c>
      <c r="C16" s="164">
        <f>SUM(C17:C22)</f>
        <v>4517.767999999999</v>
      </c>
      <c r="D16" s="165">
        <f aca="true" t="shared" si="1" ref="D16:D22">C16/B16-1</f>
        <v>-0.29476354555151385</v>
      </c>
      <c r="E16" s="191"/>
      <c r="F16" s="191"/>
      <c r="G16" s="269"/>
    </row>
    <row r="17" spans="1:4" ht="12.75">
      <c r="A17" s="114" t="s">
        <v>180</v>
      </c>
      <c r="B17" s="117">
        <v>2129.534</v>
      </c>
      <c r="C17" s="118">
        <v>1780.006</v>
      </c>
      <c r="D17" s="107">
        <f t="shared" si="1"/>
        <v>-0.16413356161488857</v>
      </c>
    </row>
    <row r="18" spans="1:4" ht="12.75">
      <c r="A18" s="114" t="s">
        <v>181</v>
      </c>
      <c r="B18" s="117">
        <v>699.194</v>
      </c>
      <c r="C18" s="118">
        <v>701.429</v>
      </c>
      <c r="D18" s="107">
        <f t="shared" si="1"/>
        <v>0.003196537727726545</v>
      </c>
    </row>
    <row r="19" spans="1:4" ht="12.75">
      <c r="A19" s="114" t="s">
        <v>182</v>
      </c>
      <c r="B19" s="117">
        <v>130.291</v>
      </c>
      <c r="C19" s="118">
        <v>124.43</v>
      </c>
      <c r="D19" s="107">
        <f t="shared" si="1"/>
        <v>-0.044983920608483996</v>
      </c>
    </row>
    <row r="20" spans="1:4" ht="12.75">
      <c r="A20" s="114" t="s">
        <v>183</v>
      </c>
      <c r="B20" s="117">
        <v>354.782</v>
      </c>
      <c r="C20" s="118">
        <v>330.421</v>
      </c>
      <c r="D20" s="107">
        <f t="shared" si="1"/>
        <v>-0.06866470114041856</v>
      </c>
    </row>
    <row r="21" spans="1:4" ht="12.75">
      <c r="A21" s="114" t="s">
        <v>184</v>
      </c>
      <c r="B21" s="117">
        <v>2817.991</v>
      </c>
      <c r="C21" s="118">
        <v>1181.488</v>
      </c>
      <c r="D21" s="107">
        <f t="shared" si="1"/>
        <v>-0.5807339342105777</v>
      </c>
    </row>
    <row r="22" spans="1:4" ht="12.75">
      <c r="A22" s="114" t="s">
        <v>185</v>
      </c>
      <c r="B22" s="117">
        <v>274.241</v>
      </c>
      <c r="C22" s="118">
        <v>399.994</v>
      </c>
      <c r="D22" s="107">
        <f t="shared" si="1"/>
        <v>0.4585492322446316</v>
      </c>
    </row>
    <row r="23" spans="1:4" ht="3" customHeight="1">
      <c r="A23" s="114"/>
      <c r="B23" s="119"/>
      <c r="C23" s="120"/>
      <c r="D23" s="107"/>
    </row>
    <row r="24" spans="1:4" ht="13.5" customHeight="1">
      <c r="A24" s="161" t="s">
        <v>186</v>
      </c>
      <c r="B24" s="168">
        <f>B25+B26</f>
        <v>1964</v>
      </c>
      <c r="C24" s="162">
        <f>C25+C26</f>
        <v>1900</v>
      </c>
      <c r="D24" s="169">
        <f>C24/B24-1</f>
        <v>-0.03258655804480648</v>
      </c>
    </row>
    <row r="25" spans="1:4" ht="12.75">
      <c r="A25" s="114" t="s">
        <v>187</v>
      </c>
      <c r="B25" s="117">
        <v>1765</v>
      </c>
      <c r="C25" s="118">
        <v>1678</v>
      </c>
      <c r="D25" s="107">
        <f>C25/B25-1</f>
        <v>-0.04929178470254958</v>
      </c>
    </row>
    <row r="26" spans="1:4" ht="12.75">
      <c r="A26" s="114" t="s">
        <v>188</v>
      </c>
      <c r="B26" s="117">
        <v>199</v>
      </c>
      <c r="C26" s="118">
        <v>222</v>
      </c>
      <c r="D26" s="107">
        <f>C26/B26-1</f>
        <v>0.11557788944723613</v>
      </c>
    </row>
    <row r="27" spans="1:4" ht="3.75" customHeight="1">
      <c r="A27" s="114"/>
      <c r="B27" s="55"/>
      <c r="C27" s="121"/>
      <c r="D27" s="107"/>
    </row>
    <row r="28" spans="1:4" ht="16.5" customHeight="1">
      <c r="A28" s="114" t="s">
        <v>189</v>
      </c>
      <c r="B28" s="203">
        <v>229</v>
      </c>
      <c r="C28" s="123">
        <f>(C16+C24)/((C5+B5)/2)/12*1000</f>
        <v>201.43653483992463</v>
      </c>
      <c r="D28" s="109" t="s">
        <v>1</v>
      </c>
    </row>
    <row r="29" spans="1:4" ht="12.75">
      <c r="A29" s="114"/>
      <c r="B29" s="112"/>
      <c r="C29" s="113"/>
      <c r="D29" s="127"/>
    </row>
    <row r="30" spans="1:4" ht="12.75" customHeight="1">
      <c r="A30" s="345" t="s">
        <v>190</v>
      </c>
      <c r="B30" s="350">
        <v>2005</v>
      </c>
      <c r="C30" s="347">
        <v>2006</v>
      </c>
      <c r="D30" s="311" t="s">
        <v>37</v>
      </c>
    </row>
    <row r="31" spans="1:4" ht="12.75">
      <c r="A31" s="346"/>
      <c r="B31" s="351"/>
      <c r="C31" s="348"/>
      <c r="D31" s="312"/>
    </row>
    <row r="32" spans="1:4" ht="12.75">
      <c r="A32" s="277" t="s">
        <v>213</v>
      </c>
      <c r="B32" s="183">
        <f>B33+B34</f>
        <v>4676</v>
      </c>
      <c r="C32" s="176">
        <f>C33+C34</f>
        <v>4864</v>
      </c>
      <c r="D32" s="177">
        <f>C32/B32-1</f>
        <v>0.04020530367835762</v>
      </c>
    </row>
    <row r="33" spans="1:6" ht="14.25">
      <c r="A33" s="128" t="s">
        <v>214</v>
      </c>
      <c r="B33" s="129">
        <v>1546</v>
      </c>
      <c r="C33" s="143">
        <v>1875</v>
      </c>
      <c r="D33" s="107">
        <f>C33/B33-1</f>
        <v>0.21280724450194044</v>
      </c>
      <c r="E33" s="269"/>
      <c r="F33" s="269"/>
    </row>
    <row r="34" spans="1:5" ht="14.25">
      <c r="A34" s="128" t="s">
        <v>215</v>
      </c>
      <c r="B34" s="122">
        <v>3130</v>
      </c>
      <c r="C34" s="123">
        <v>2989</v>
      </c>
      <c r="D34" s="107">
        <f>C34/B34-1</f>
        <v>-0.0450479233226837</v>
      </c>
      <c r="E34" s="229"/>
    </row>
    <row r="35" spans="1:4" ht="5.25" customHeight="1">
      <c r="A35" s="128"/>
      <c r="B35" s="122"/>
      <c r="C35" s="123"/>
      <c r="D35" s="107"/>
    </row>
    <row r="36" spans="1:4" ht="12.75">
      <c r="A36" s="175" t="s">
        <v>191</v>
      </c>
      <c r="B36" s="171">
        <f>B37+B38</f>
        <v>137</v>
      </c>
      <c r="C36" s="172">
        <f>C37+C38</f>
        <v>168</v>
      </c>
      <c r="D36" s="169">
        <f>C36/B36-1</f>
        <v>0.22627737226277378</v>
      </c>
    </row>
    <row r="37" spans="1:4" ht="12.75">
      <c r="A37" s="128" t="s">
        <v>192</v>
      </c>
      <c r="B37" s="55">
        <v>67</v>
      </c>
      <c r="C37" s="121">
        <v>74</v>
      </c>
      <c r="D37" s="107">
        <f>C37/B37-1</f>
        <v>0.10447761194029859</v>
      </c>
    </row>
    <row r="38" spans="1:4" ht="12.75">
      <c r="A38" s="128" t="s">
        <v>193</v>
      </c>
      <c r="B38" s="55">
        <v>70</v>
      </c>
      <c r="C38" s="121">
        <v>94</v>
      </c>
      <c r="D38" s="107">
        <f>C38/B38-1</f>
        <v>0.34285714285714275</v>
      </c>
    </row>
    <row r="39" spans="1:4" ht="5.25" customHeight="1">
      <c r="A39" s="130"/>
      <c r="B39" s="55"/>
      <c r="C39" s="121"/>
      <c r="D39" s="131"/>
    </row>
    <row r="40" spans="1:4" ht="12.75">
      <c r="A40" s="132" t="s">
        <v>194</v>
      </c>
      <c r="B40" s="188">
        <v>0.013</v>
      </c>
      <c r="C40" s="189">
        <v>0.015</v>
      </c>
      <c r="D40" s="107">
        <f>C40/B40-1</f>
        <v>0.15384615384615397</v>
      </c>
    </row>
    <row r="41" spans="1:4" ht="5.25" customHeight="1">
      <c r="A41" s="132"/>
      <c r="B41" s="129"/>
      <c r="C41" s="143"/>
      <c r="D41" s="107"/>
    </row>
    <row r="42" spans="1:4" ht="14.25">
      <c r="A42" s="132" t="s">
        <v>195</v>
      </c>
      <c r="B42" s="122">
        <v>510</v>
      </c>
      <c r="C42" s="123">
        <v>511</v>
      </c>
      <c r="D42" s="107">
        <f>C42/B42-1</f>
        <v>0.0019607843137254832</v>
      </c>
    </row>
    <row r="43" spans="1:4" ht="14.25">
      <c r="A43" s="128" t="s">
        <v>196</v>
      </c>
      <c r="B43" s="122">
        <v>1165</v>
      </c>
      <c r="C43" s="123">
        <v>989</v>
      </c>
      <c r="D43" s="107">
        <f>C43/B43-1</f>
        <v>-0.15107296137339055</v>
      </c>
    </row>
    <row r="44" spans="1:4" ht="14.25">
      <c r="A44" s="128" t="s">
        <v>197</v>
      </c>
      <c r="B44" s="122">
        <v>244</v>
      </c>
      <c r="C44" s="123">
        <v>239</v>
      </c>
      <c r="D44" s="107">
        <f>C44/B44-1</f>
        <v>-0.020491803278688492</v>
      </c>
    </row>
    <row r="45" spans="1:4" ht="14.25">
      <c r="A45" s="128" t="s">
        <v>198</v>
      </c>
      <c r="B45" s="122">
        <v>102</v>
      </c>
      <c r="C45" s="123">
        <v>108</v>
      </c>
      <c r="D45" s="107">
        <f>C45/B45-1</f>
        <v>0.05882352941176472</v>
      </c>
    </row>
    <row r="46" spans="1:4" ht="12.75">
      <c r="A46" s="128" t="s">
        <v>199</v>
      </c>
      <c r="B46" s="186">
        <v>0.38866525416234843</v>
      </c>
      <c r="C46" s="187">
        <v>0.41</v>
      </c>
      <c r="D46" s="233">
        <f>C46/B46-1</f>
        <v>0.05489234144079136</v>
      </c>
    </row>
    <row r="47" spans="1:4" ht="5.25" customHeight="1">
      <c r="A47" s="132"/>
      <c r="B47" s="55"/>
      <c r="C47" s="121"/>
      <c r="D47" s="107"/>
    </row>
    <row r="48" spans="1:4" ht="12.75">
      <c r="A48" s="178" t="s">
        <v>200</v>
      </c>
      <c r="B48" s="171">
        <v>4850</v>
      </c>
      <c r="C48" s="172">
        <v>5721</v>
      </c>
      <c r="D48" s="169">
        <f>C48/B48-1</f>
        <v>0.17958762886597945</v>
      </c>
    </row>
    <row r="49" spans="1:4" ht="15.75" customHeight="1">
      <c r="A49" s="130" t="s">
        <v>201</v>
      </c>
      <c r="B49" s="230">
        <v>92</v>
      </c>
      <c r="C49" s="144">
        <v>102</v>
      </c>
      <c r="D49" s="107">
        <f>C49/B49-1</f>
        <v>0.10869565217391308</v>
      </c>
    </row>
    <row r="50" spans="1:4" ht="5.25" customHeight="1">
      <c r="A50" s="133"/>
      <c r="B50" s="134"/>
      <c r="C50" s="145"/>
      <c r="D50" s="107"/>
    </row>
    <row r="51" spans="1:5" ht="12.75" customHeight="1">
      <c r="A51" s="208" t="s">
        <v>202</v>
      </c>
      <c r="B51" s="209">
        <v>2519</v>
      </c>
      <c r="C51" s="210">
        <v>2858</v>
      </c>
      <c r="D51" s="211">
        <f>C51/B51-1</f>
        <v>0.1345772131798333</v>
      </c>
      <c r="E51" s="110"/>
    </row>
    <row r="52" spans="1:3" ht="12.75">
      <c r="A52" s="135"/>
      <c r="B52" s="135"/>
      <c r="C52" s="135"/>
    </row>
    <row r="53" spans="1:4" ht="12.75" customHeight="1">
      <c r="A53" s="345" t="s">
        <v>203</v>
      </c>
      <c r="B53" s="350">
        <v>2005</v>
      </c>
      <c r="C53" s="347">
        <v>2006</v>
      </c>
      <c r="D53" s="311" t="s">
        <v>37</v>
      </c>
    </row>
    <row r="54" spans="1:4" ht="12.75">
      <c r="A54" s="346"/>
      <c r="B54" s="351"/>
      <c r="C54" s="348"/>
      <c r="D54" s="312"/>
    </row>
    <row r="55" spans="1:4" ht="14.25">
      <c r="A55" s="213" t="s">
        <v>11</v>
      </c>
      <c r="B55" s="220">
        <v>10014</v>
      </c>
      <c r="C55" s="219">
        <v>9265</v>
      </c>
      <c r="D55" s="177">
        <f>C55/B55-1</f>
        <v>-0.07479528659876178</v>
      </c>
    </row>
    <row r="56" spans="1:4" ht="5.25" customHeight="1">
      <c r="A56" s="214"/>
      <c r="B56" s="231"/>
      <c r="C56" s="217"/>
      <c r="D56" s="234"/>
    </row>
    <row r="57" spans="1:4" ht="12.75">
      <c r="A57" s="215" t="s">
        <v>204</v>
      </c>
      <c r="B57" s="226">
        <v>45</v>
      </c>
      <c r="C57" s="218">
        <v>151</v>
      </c>
      <c r="D57" s="211">
        <f>C57/B57-1</f>
        <v>2.3555555555555556</v>
      </c>
    </row>
    <row r="58" spans="1:251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</row>
    <row r="59" spans="1:251" ht="14.25">
      <c r="A59" s="148" t="s">
        <v>205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</row>
    <row r="60" spans="1:251" ht="14.25">
      <c r="A60" s="148" t="s">
        <v>7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</row>
    <row r="61" spans="1:251" ht="14.25">
      <c r="A61" s="148" t="s">
        <v>206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</row>
    <row r="62" spans="1:251" ht="14.25">
      <c r="A62" s="148" t="s">
        <v>207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</row>
    <row r="63" spans="1:251" ht="14.25">
      <c r="A63" s="148" t="s">
        <v>208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</row>
    <row r="64" spans="1:4" ht="14.25">
      <c r="A64" s="52" t="s">
        <v>216</v>
      </c>
      <c r="B64" s="129"/>
      <c r="C64" s="129"/>
      <c r="D64" s="137"/>
    </row>
    <row r="65" spans="1:4" ht="12.75" customHeight="1">
      <c r="A65" s="148" t="s">
        <v>217</v>
      </c>
      <c r="B65" s="136"/>
      <c r="C65" s="136"/>
      <c r="D65" s="106"/>
    </row>
    <row r="66" spans="1:4" ht="14.25">
      <c r="A66" s="147" t="s">
        <v>209</v>
      </c>
      <c r="B66" s="129"/>
      <c r="C66" s="129"/>
      <c r="D66" s="137"/>
    </row>
    <row r="67" spans="1:3" ht="14.25">
      <c r="A67" s="147" t="s">
        <v>210</v>
      </c>
      <c r="B67" s="54"/>
      <c r="C67" s="54"/>
    </row>
    <row r="68" spans="1:3" ht="12.75">
      <c r="A68" s="184" t="s">
        <v>218</v>
      </c>
      <c r="B68" s="54"/>
      <c r="C68" s="54"/>
    </row>
    <row r="69" spans="1:3" ht="14.25">
      <c r="A69" s="147" t="s">
        <v>211</v>
      </c>
      <c r="B69" s="54"/>
      <c r="C69" s="54"/>
    </row>
    <row r="70" spans="1:3" ht="14.25">
      <c r="A70" s="148" t="s">
        <v>219</v>
      </c>
      <c r="B70" s="54"/>
      <c r="C70" s="54"/>
    </row>
    <row r="71" spans="1:3" ht="14.25">
      <c r="A71" s="212" t="s">
        <v>212</v>
      </c>
      <c r="C71" s="139"/>
    </row>
    <row r="72" spans="1:3" ht="12.75">
      <c r="A72" s="155"/>
      <c r="B72" s="139"/>
      <c r="C72" s="139"/>
    </row>
    <row r="73" spans="1:3" ht="12.75">
      <c r="A73" s="155"/>
      <c r="B73" s="139"/>
      <c r="C73" s="139"/>
    </row>
    <row r="74" spans="1:3" ht="12.75">
      <c r="A74" s="155"/>
      <c r="B74" s="140"/>
      <c r="C74" s="140"/>
    </row>
    <row r="75" spans="1:3" ht="12.75">
      <c r="A75" s="141"/>
      <c r="B75" s="139"/>
      <c r="C75" s="141"/>
    </row>
    <row r="76" spans="1:3" ht="12.75">
      <c r="A76" s="138"/>
      <c r="B76" s="142"/>
      <c r="C76" s="142"/>
    </row>
    <row r="77" spans="1:3" ht="12.75">
      <c r="A77" s="138"/>
      <c r="B77" s="142"/>
      <c r="C77" s="142"/>
    </row>
    <row r="78" spans="1:3" ht="12.75">
      <c r="A78" s="138"/>
      <c r="B78" s="142"/>
      <c r="C78" s="142"/>
    </row>
    <row r="79" spans="1:3" ht="12.75">
      <c r="A79" s="138"/>
      <c r="B79" s="142"/>
      <c r="C79" s="142"/>
    </row>
    <row r="80" spans="1:3" ht="12.75">
      <c r="A80" s="138"/>
      <c r="B80" s="142"/>
      <c r="C80" s="142"/>
    </row>
    <row r="81" spans="1:3" ht="12.75">
      <c r="A81" s="141"/>
      <c r="B81" s="141"/>
      <c r="C81" s="141"/>
    </row>
  </sheetData>
  <mergeCells count="12">
    <mergeCell ref="D1:D2"/>
    <mergeCell ref="B30:B31"/>
    <mergeCell ref="B53:B54"/>
    <mergeCell ref="D30:D31"/>
    <mergeCell ref="D53:D54"/>
    <mergeCell ref="A53:A54"/>
    <mergeCell ref="C53:C54"/>
    <mergeCell ref="A1:A2"/>
    <mergeCell ref="A30:A31"/>
    <mergeCell ref="C30:C31"/>
    <mergeCell ref="B1:B2"/>
    <mergeCell ref="C1:C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Tel: +420 271 462 076, +420 271 462 169&amp;Ce-mail: investor.relations@o2.com&amp;R6 z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showGridLines="0" zoomScaleSheetLayoutView="75" workbookViewId="0" topLeftCell="A1">
      <selection activeCell="A1" sqref="A1:A2"/>
    </sheetView>
  </sheetViews>
  <sheetFormatPr defaultColWidth="9.140625" defaultRowHeight="12.75"/>
  <cols>
    <col min="1" max="1" width="48.8515625" style="104" customWidth="1"/>
    <col min="2" max="2" width="9.00390625" style="104" customWidth="1"/>
    <col min="3" max="3" width="9.421875" style="104" customWidth="1"/>
    <col min="4" max="5" width="9.8515625" style="104" customWidth="1"/>
    <col min="6" max="6" width="9.28125" style="104" bestFit="1" customWidth="1"/>
    <col min="7" max="7" width="9.28125" style="104" customWidth="1"/>
    <col min="8" max="16384" width="9.140625" style="104" customWidth="1"/>
  </cols>
  <sheetData>
    <row r="1" spans="1:7" ht="12.75" customHeight="1">
      <c r="A1" s="345" t="s">
        <v>166</v>
      </c>
      <c r="B1" s="352" t="s">
        <v>5</v>
      </c>
      <c r="C1" s="352" t="s">
        <v>4</v>
      </c>
      <c r="D1" s="354" t="s">
        <v>6</v>
      </c>
      <c r="E1" s="354" t="s">
        <v>8</v>
      </c>
      <c r="F1" s="356" t="s">
        <v>12</v>
      </c>
      <c r="G1" s="270"/>
    </row>
    <row r="2" spans="1:7" ht="12.75">
      <c r="A2" s="349"/>
      <c r="B2" s="353"/>
      <c r="C2" s="353"/>
      <c r="D2" s="355"/>
      <c r="E2" s="355"/>
      <c r="F2" s="357"/>
      <c r="G2" s="270"/>
    </row>
    <row r="3" spans="1:7" ht="12.75" customHeight="1">
      <c r="A3" s="156" t="s">
        <v>167</v>
      </c>
      <c r="B3" s="160">
        <f>B4+B11</f>
        <v>3576.1330000000003</v>
      </c>
      <c r="C3" s="157">
        <f>C4+C11</f>
        <v>3476.379</v>
      </c>
      <c r="D3" s="181">
        <f>D4+D11</f>
        <v>3308.084</v>
      </c>
      <c r="E3" s="181">
        <f>E4+E11</f>
        <v>3180.0190000000002</v>
      </c>
      <c r="F3" s="158">
        <f>F4+F11</f>
        <v>3073</v>
      </c>
      <c r="G3" s="271"/>
    </row>
    <row r="4" spans="1:7" ht="12.75" customHeight="1">
      <c r="A4" s="192" t="s">
        <v>168</v>
      </c>
      <c r="B4" s="202">
        <f>B5+B6+B10</f>
        <v>3513.8410000000003</v>
      </c>
      <c r="C4" s="200">
        <f>C5+C6+C10</f>
        <v>3405.391</v>
      </c>
      <c r="D4" s="197">
        <f>D5+D6+D10</f>
        <v>3228.915</v>
      </c>
      <c r="E4" s="197">
        <f>E5+E6+E10</f>
        <v>3094.65</v>
      </c>
      <c r="F4" s="201">
        <f>F5+F6+F10</f>
        <v>2979</v>
      </c>
      <c r="G4" s="200"/>
    </row>
    <row r="5" spans="1:11" ht="12.75" customHeight="1">
      <c r="A5" s="193" t="s">
        <v>169</v>
      </c>
      <c r="B5" s="150">
        <v>2908.204</v>
      </c>
      <c r="C5" s="117">
        <v>2816.545</v>
      </c>
      <c r="D5" s="119">
        <v>2665.915</v>
      </c>
      <c r="E5" s="119">
        <v>2537.266</v>
      </c>
      <c r="F5" s="118">
        <v>2402</v>
      </c>
      <c r="G5" s="117"/>
      <c r="H5" s="117"/>
      <c r="I5" s="117"/>
      <c r="J5" s="117"/>
      <c r="K5" s="117"/>
    </row>
    <row r="6" spans="1:11" ht="12.75" customHeight="1">
      <c r="A6" s="193" t="s">
        <v>170</v>
      </c>
      <c r="B6" s="150">
        <f>B7+B8+B9</f>
        <v>605.637</v>
      </c>
      <c r="C6" s="117">
        <f>C7+C8+C9</f>
        <v>588.846</v>
      </c>
      <c r="D6" s="119">
        <f>D7+D8+D9</f>
        <v>563</v>
      </c>
      <c r="E6" s="119">
        <f>E7+E8+E9</f>
        <v>554.584</v>
      </c>
      <c r="F6" s="118">
        <f>F7+F8+F9</f>
        <v>561</v>
      </c>
      <c r="G6" s="117"/>
      <c r="K6" s="269"/>
    </row>
    <row r="7" spans="1:7" ht="12.75" customHeight="1">
      <c r="A7" s="194" t="s">
        <v>171</v>
      </c>
      <c r="B7" s="150">
        <v>366.936</v>
      </c>
      <c r="C7" s="117">
        <v>292.354</v>
      </c>
      <c r="D7" s="119">
        <v>224</v>
      </c>
      <c r="E7" s="119">
        <v>178.584</v>
      </c>
      <c r="F7" s="118">
        <v>144</v>
      </c>
      <c r="G7" s="117"/>
    </row>
    <row r="8" spans="1:10" ht="12.75" customHeight="1">
      <c r="A8" s="194" t="s">
        <v>172</v>
      </c>
      <c r="B8" s="149">
        <v>225.70100000000002</v>
      </c>
      <c r="C8" s="115">
        <v>283.49199999999996</v>
      </c>
      <c r="D8" s="119">
        <v>326</v>
      </c>
      <c r="E8" s="119">
        <v>363.9</v>
      </c>
      <c r="F8" s="116">
        <v>405</v>
      </c>
      <c r="G8" s="171"/>
      <c r="H8" s="171"/>
      <c r="I8" s="171"/>
      <c r="J8" s="171"/>
    </row>
    <row r="9" spans="1:7" ht="12.75" customHeight="1">
      <c r="A9" s="194" t="s">
        <v>173</v>
      </c>
      <c r="B9" s="150">
        <v>13</v>
      </c>
      <c r="C9" s="117">
        <v>13</v>
      </c>
      <c r="D9" s="119">
        <v>13</v>
      </c>
      <c r="E9" s="119">
        <v>12.1</v>
      </c>
      <c r="F9" s="118">
        <v>12</v>
      </c>
      <c r="G9" s="117"/>
    </row>
    <row r="10" spans="1:7" ht="12.75" customHeight="1">
      <c r="A10" s="193" t="s">
        <v>174</v>
      </c>
      <c r="B10" s="151">
        <v>0</v>
      </c>
      <c r="C10" s="119">
        <v>0</v>
      </c>
      <c r="D10" s="153">
        <v>0</v>
      </c>
      <c r="E10" s="153">
        <v>2.8</v>
      </c>
      <c r="F10" s="120">
        <v>16</v>
      </c>
      <c r="G10" s="119"/>
    </row>
    <row r="11" spans="1:7" ht="12.75" customHeight="1">
      <c r="A11" s="192" t="s">
        <v>175</v>
      </c>
      <c r="B11" s="199">
        <f>B12+B13+B14</f>
        <v>62.292</v>
      </c>
      <c r="C11" s="197">
        <f>C12+C13+C14</f>
        <v>70.988</v>
      </c>
      <c r="D11" s="197">
        <f>D12+D13+D14</f>
        <v>79.16900000000001</v>
      </c>
      <c r="E11" s="197">
        <f>E12+E13+E14</f>
        <v>85.369</v>
      </c>
      <c r="F11" s="198">
        <f>F12+F13+F14</f>
        <v>94</v>
      </c>
      <c r="G11" s="197"/>
    </row>
    <row r="12" spans="1:7" ht="12.75" customHeight="1">
      <c r="A12" s="193" t="s">
        <v>176</v>
      </c>
      <c r="B12" s="151">
        <v>6.951</v>
      </c>
      <c r="C12" s="119">
        <v>9.392</v>
      </c>
      <c r="D12" s="119">
        <v>12.348</v>
      </c>
      <c r="E12" s="119">
        <v>15.8</v>
      </c>
      <c r="F12" s="120">
        <v>23</v>
      </c>
      <c r="G12" s="119"/>
    </row>
    <row r="13" spans="1:10" ht="12.75" customHeight="1">
      <c r="A13" s="193" t="s">
        <v>177</v>
      </c>
      <c r="B13" s="204">
        <v>48.465</v>
      </c>
      <c r="C13" s="205">
        <v>54.868</v>
      </c>
      <c r="D13" s="117">
        <v>60.025</v>
      </c>
      <c r="E13" s="117">
        <v>62.769</v>
      </c>
      <c r="F13" s="196">
        <v>65</v>
      </c>
      <c r="G13" s="171"/>
      <c r="H13" s="171"/>
      <c r="I13" s="171"/>
      <c r="J13" s="171"/>
    </row>
    <row r="14" spans="1:8" ht="12.75" customHeight="1">
      <c r="A14" s="193" t="s">
        <v>178</v>
      </c>
      <c r="B14" s="151">
        <v>6.876</v>
      </c>
      <c r="C14" s="119">
        <v>6.728</v>
      </c>
      <c r="D14" s="119">
        <v>6.796</v>
      </c>
      <c r="E14" s="119">
        <v>6.8</v>
      </c>
      <c r="F14" s="120">
        <v>6</v>
      </c>
      <c r="G14" s="119"/>
      <c r="H14" s="229"/>
    </row>
    <row r="15" spans="1:7" ht="3.75" customHeight="1">
      <c r="A15" s="114"/>
      <c r="B15" s="151"/>
      <c r="C15" s="119"/>
      <c r="D15" s="119"/>
      <c r="E15" s="119"/>
      <c r="F15" s="120"/>
      <c r="G15" s="119"/>
    </row>
    <row r="16" spans="1:7" ht="12.75">
      <c r="A16" s="161" t="s">
        <v>179</v>
      </c>
      <c r="B16" s="166">
        <f>SUM(B17:B22)</f>
        <v>1409.6330000000003</v>
      </c>
      <c r="C16" s="163">
        <f>SUM(C17:C22)</f>
        <v>1371.5</v>
      </c>
      <c r="D16" s="182">
        <f>SUM(D17:D22)</f>
        <v>1179.8999999999999</v>
      </c>
      <c r="E16" s="182">
        <f>SUM(E17:E22)</f>
        <v>978.7</v>
      </c>
      <c r="F16" s="167">
        <f>SUM(F17:F22)</f>
        <v>987.6680000000002</v>
      </c>
      <c r="G16" s="182"/>
    </row>
    <row r="17" spans="1:7" ht="12.75">
      <c r="A17" s="114" t="s">
        <v>180</v>
      </c>
      <c r="B17" s="150">
        <v>521.0340000000001</v>
      </c>
      <c r="C17" s="117">
        <v>521.4</v>
      </c>
      <c r="D17" s="119">
        <v>458.5</v>
      </c>
      <c r="E17" s="119">
        <v>380.6</v>
      </c>
      <c r="F17" s="120">
        <v>419.5060000000002</v>
      </c>
      <c r="G17" s="119"/>
    </row>
    <row r="18" spans="1:7" ht="12.75">
      <c r="A18" s="114" t="s">
        <v>181</v>
      </c>
      <c r="B18" s="150">
        <v>184.394</v>
      </c>
      <c r="C18" s="117">
        <v>188.1</v>
      </c>
      <c r="D18" s="119">
        <v>179.4</v>
      </c>
      <c r="E18" s="119">
        <v>161.6</v>
      </c>
      <c r="F18" s="120">
        <v>172.32899999999998</v>
      </c>
      <c r="G18" s="119"/>
    </row>
    <row r="19" spans="1:7" ht="12.75">
      <c r="A19" s="114" t="s">
        <v>182</v>
      </c>
      <c r="B19" s="150">
        <v>32.090999999999994</v>
      </c>
      <c r="C19" s="117">
        <v>32.2</v>
      </c>
      <c r="D19" s="119">
        <v>31.8</v>
      </c>
      <c r="E19" s="119">
        <v>30.3</v>
      </c>
      <c r="F19" s="120">
        <v>30.13</v>
      </c>
      <c r="G19" s="119"/>
    </row>
    <row r="20" spans="1:7" ht="12.75">
      <c r="A20" s="114" t="s">
        <v>183</v>
      </c>
      <c r="B20" s="150">
        <v>84.882</v>
      </c>
      <c r="C20" s="117">
        <v>83.1</v>
      </c>
      <c r="D20" s="119">
        <v>85</v>
      </c>
      <c r="E20" s="119">
        <v>79.9</v>
      </c>
      <c r="F20" s="120">
        <v>82.42099999999999</v>
      </c>
      <c r="G20" s="119"/>
    </row>
    <row r="21" spans="1:7" ht="12.75">
      <c r="A21" s="114" t="s">
        <v>184</v>
      </c>
      <c r="B21" s="150">
        <v>518.2910000000002</v>
      </c>
      <c r="C21" s="117">
        <v>455.1</v>
      </c>
      <c r="D21" s="119">
        <v>311.7</v>
      </c>
      <c r="E21" s="119">
        <v>222.6</v>
      </c>
      <c r="F21" s="120">
        <v>192.08800000000005</v>
      </c>
      <c r="G21" s="119"/>
    </row>
    <row r="22" spans="1:7" ht="12.75">
      <c r="A22" s="114" t="s">
        <v>185</v>
      </c>
      <c r="B22" s="150">
        <v>68.94099999999997</v>
      </c>
      <c r="C22" s="117">
        <v>91.6</v>
      </c>
      <c r="D22" s="119">
        <v>113.5</v>
      </c>
      <c r="E22" s="119">
        <v>103.7</v>
      </c>
      <c r="F22" s="120">
        <v>91.194</v>
      </c>
      <c r="G22" s="119"/>
    </row>
    <row r="23" spans="1:7" ht="3" customHeight="1">
      <c r="A23" s="114"/>
      <c r="B23" s="151"/>
      <c r="C23" s="119"/>
      <c r="D23" s="119"/>
      <c r="E23" s="119"/>
      <c r="F23" s="120"/>
      <c r="G23" s="119"/>
    </row>
    <row r="24" spans="1:7" ht="13.5" customHeight="1">
      <c r="A24" s="161" t="s">
        <v>186</v>
      </c>
      <c r="B24" s="170">
        <f>B25+B26</f>
        <v>504</v>
      </c>
      <c r="C24" s="168">
        <f>C25+C26</f>
        <v>520</v>
      </c>
      <c r="D24" s="168">
        <f>D25+D26</f>
        <v>488</v>
      </c>
      <c r="E24" s="168">
        <f>E25+E26</f>
        <v>430</v>
      </c>
      <c r="F24" s="162">
        <f>F25+F26</f>
        <v>462</v>
      </c>
      <c r="G24" s="168"/>
    </row>
    <row r="25" spans="1:7" ht="12.75">
      <c r="A25" s="114" t="s">
        <v>187</v>
      </c>
      <c r="B25" s="150">
        <v>461</v>
      </c>
      <c r="C25" s="117">
        <v>469</v>
      </c>
      <c r="D25" s="119">
        <v>430</v>
      </c>
      <c r="E25" s="119">
        <v>378</v>
      </c>
      <c r="F25" s="120">
        <v>401</v>
      </c>
      <c r="G25" s="119"/>
    </row>
    <row r="26" spans="1:7" ht="12.75">
      <c r="A26" s="114" t="s">
        <v>188</v>
      </c>
      <c r="B26" s="150">
        <v>43</v>
      </c>
      <c r="C26" s="117">
        <v>51</v>
      </c>
      <c r="D26" s="119">
        <v>58</v>
      </c>
      <c r="E26" s="119">
        <v>52</v>
      </c>
      <c r="F26" s="120">
        <v>61</v>
      </c>
      <c r="G26" s="119"/>
    </row>
    <row r="27" spans="1:7" ht="3.75" customHeight="1">
      <c r="A27" s="114"/>
      <c r="B27" s="105"/>
      <c r="C27" s="119"/>
      <c r="D27" s="119"/>
      <c r="E27" s="119"/>
      <c r="F27" s="120"/>
      <c r="G27" s="119"/>
    </row>
    <row r="28" spans="1:7" ht="16.5" customHeight="1">
      <c r="A28" s="114" t="s">
        <v>189</v>
      </c>
      <c r="B28" s="146">
        <v>216</v>
      </c>
      <c r="C28" s="122">
        <f>(C16+C24)/((C5+B5)/2)/3*1000</f>
        <v>220.2716660590709</v>
      </c>
      <c r="D28" s="122">
        <f>(D16+D24)/((D5+C5)/2)/3*1000</f>
        <v>202.81649721718594</v>
      </c>
      <c r="E28" s="122">
        <f>(E16+E24)/((E5+D5)/2)/3*1000</f>
        <v>180.49215149988694</v>
      </c>
      <c r="F28" s="123">
        <f>(F16+F24)/((F5+E5)/2)/3*1000</f>
        <v>195.6657797602586</v>
      </c>
      <c r="G28" s="122"/>
    </row>
    <row r="29" spans="1:7" ht="12.75">
      <c r="A29" s="114"/>
      <c r="B29" s="235"/>
      <c r="C29" s="112"/>
      <c r="D29" s="154"/>
      <c r="E29" s="154"/>
      <c r="F29" s="152"/>
      <c r="G29" s="272"/>
    </row>
    <row r="30" spans="1:8" ht="12.75" customHeight="1">
      <c r="A30" s="345" t="s">
        <v>190</v>
      </c>
      <c r="B30" s="352" t="s">
        <v>5</v>
      </c>
      <c r="C30" s="352" t="s">
        <v>4</v>
      </c>
      <c r="D30" s="354" t="s">
        <v>6</v>
      </c>
      <c r="E30" s="354" t="s">
        <v>8</v>
      </c>
      <c r="F30" s="356" t="s">
        <v>12</v>
      </c>
      <c r="G30" s="273"/>
      <c r="H30" s="237"/>
    </row>
    <row r="31" spans="1:7" ht="12.75">
      <c r="A31" s="346"/>
      <c r="B31" s="353"/>
      <c r="C31" s="353"/>
      <c r="D31" s="355"/>
      <c r="E31" s="355"/>
      <c r="F31" s="357"/>
      <c r="G31" s="270"/>
    </row>
    <row r="32" spans="1:12" ht="12.75">
      <c r="A32" s="277" t="s">
        <v>213</v>
      </c>
      <c r="B32" s="183">
        <v>4676</v>
      </c>
      <c r="C32" s="183">
        <v>4695</v>
      </c>
      <c r="D32" s="183">
        <v>4770</v>
      </c>
      <c r="E32" s="183">
        <f>E33+E34</f>
        <v>4760</v>
      </c>
      <c r="F32" s="176">
        <f>F33+F34</f>
        <v>4864</v>
      </c>
      <c r="G32" s="171"/>
      <c r="H32" s="171"/>
      <c r="I32" s="171"/>
      <c r="J32" s="171"/>
      <c r="L32" s="229"/>
    </row>
    <row r="33" spans="1:12" ht="14.25">
      <c r="A33" s="128" t="s">
        <v>214</v>
      </c>
      <c r="B33" s="129">
        <v>1546</v>
      </c>
      <c r="C33" s="129">
        <v>1643</v>
      </c>
      <c r="D33" s="129">
        <v>1727</v>
      </c>
      <c r="E33" s="129">
        <v>1782</v>
      </c>
      <c r="F33" s="143">
        <v>1875</v>
      </c>
      <c r="G33" s="171"/>
      <c r="H33" s="171"/>
      <c r="I33" s="171"/>
      <c r="J33" s="171"/>
      <c r="L33" s="229"/>
    </row>
    <row r="34" spans="1:12" ht="14.25">
      <c r="A34" s="128" t="s">
        <v>215</v>
      </c>
      <c r="B34" s="122">
        <v>3130</v>
      </c>
      <c r="C34" s="122">
        <v>3052</v>
      </c>
      <c r="D34" s="122">
        <v>3043</v>
      </c>
      <c r="E34" s="122">
        <v>2978</v>
      </c>
      <c r="F34" s="123">
        <v>2989</v>
      </c>
      <c r="G34" s="171"/>
      <c r="H34" s="171"/>
      <c r="I34" s="171"/>
      <c r="J34" s="171"/>
      <c r="L34" s="229"/>
    </row>
    <row r="35" spans="1:7" ht="5.25" customHeight="1">
      <c r="A35" s="128"/>
      <c r="B35" s="122"/>
      <c r="C35" s="122"/>
      <c r="D35" s="122"/>
      <c r="E35" s="122"/>
      <c r="F35" s="123"/>
      <c r="G35" s="122"/>
    </row>
    <row r="36" spans="1:7" ht="12.75">
      <c r="A36" s="175" t="s">
        <v>191</v>
      </c>
      <c r="B36" s="171">
        <v>137</v>
      </c>
      <c r="C36" s="171">
        <v>147</v>
      </c>
      <c r="D36" s="171">
        <v>155</v>
      </c>
      <c r="E36" s="171">
        <f>E37+E38</f>
        <v>160</v>
      </c>
      <c r="F36" s="172">
        <f>F37+F38</f>
        <v>168</v>
      </c>
      <c r="G36" s="171"/>
    </row>
    <row r="37" spans="1:7" ht="12.75">
      <c r="A37" s="128" t="s">
        <v>192</v>
      </c>
      <c r="B37" s="129">
        <v>67</v>
      </c>
      <c r="C37" s="129">
        <v>68</v>
      </c>
      <c r="D37" s="129">
        <v>70</v>
      </c>
      <c r="E37" s="129">
        <v>71</v>
      </c>
      <c r="F37" s="143">
        <v>74</v>
      </c>
      <c r="G37" s="129"/>
    </row>
    <row r="38" spans="1:10" ht="12.75">
      <c r="A38" s="128" t="s">
        <v>193</v>
      </c>
      <c r="B38" s="129">
        <v>70</v>
      </c>
      <c r="C38" s="129">
        <v>79</v>
      </c>
      <c r="D38" s="129">
        <v>85</v>
      </c>
      <c r="E38" s="129">
        <v>89</v>
      </c>
      <c r="F38" s="143">
        <v>94</v>
      </c>
      <c r="G38" s="171"/>
      <c r="H38" s="171"/>
      <c r="I38" s="171"/>
      <c r="J38" s="171"/>
    </row>
    <row r="39" spans="1:7" ht="5.25" customHeight="1">
      <c r="A39" s="130"/>
      <c r="B39" s="129"/>
      <c r="C39" s="129"/>
      <c r="D39" s="129"/>
      <c r="E39" s="129"/>
      <c r="F39" s="143"/>
      <c r="G39" s="129"/>
    </row>
    <row r="40" spans="1:7" ht="12.75">
      <c r="A40" s="132" t="s">
        <v>194</v>
      </c>
      <c r="B40" s="188">
        <v>0.0115362926956775</v>
      </c>
      <c r="C40" s="188">
        <v>0.0183961440871433</v>
      </c>
      <c r="D40" s="188">
        <v>0.0124258077588186</v>
      </c>
      <c r="E40" s="188">
        <v>0.0152287372354628</v>
      </c>
      <c r="F40" s="189">
        <v>0.014</v>
      </c>
      <c r="G40" s="188"/>
    </row>
    <row r="41" spans="1:7" ht="5.25" customHeight="1">
      <c r="A41" s="132"/>
      <c r="B41" s="129"/>
      <c r="C41" s="129"/>
      <c r="D41" s="129"/>
      <c r="E41" s="129"/>
      <c r="F41" s="143"/>
      <c r="G41" s="129"/>
    </row>
    <row r="42" spans="1:7" ht="14.25">
      <c r="A42" s="132" t="s">
        <v>195</v>
      </c>
      <c r="B42" s="122">
        <v>514</v>
      </c>
      <c r="C42" s="122">
        <v>490</v>
      </c>
      <c r="D42" s="122">
        <v>507</v>
      </c>
      <c r="E42" s="122">
        <v>519.2364421620513</v>
      </c>
      <c r="F42" s="123">
        <v>528</v>
      </c>
      <c r="G42" s="122"/>
    </row>
    <row r="43" spans="1:7" ht="14.25">
      <c r="A43" s="128" t="s">
        <v>196</v>
      </c>
      <c r="B43" s="122">
        <v>1078</v>
      </c>
      <c r="C43" s="122">
        <v>996</v>
      </c>
      <c r="D43" s="122">
        <v>989</v>
      </c>
      <c r="E43" s="122">
        <v>989.0400946061421</v>
      </c>
      <c r="F43" s="123">
        <v>982</v>
      </c>
      <c r="G43" s="274"/>
    </row>
    <row r="44" spans="1:7" ht="14.25">
      <c r="A44" s="128" t="s">
        <v>197</v>
      </c>
      <c r="B44" s="122">
        <v>243</v>
      </c>
      <c r="C44" s="122">
        <v>226</v>
      </c>
      <c r="D44" s="122">
        <v>239</v>
      </c>
      <c r="E44" s="122">
        <v>243.41784987607642</v>
      </c>
      <c r="F44" s="123">
        <v>248</v>
      </c>
      <c r="G44" s="274"/>
    </row>
    <row r="45" spans="1:7" ht="14.25">
      <c r="A45" s="128" t="s">
        <v>198</v>
      </c>
      <c r="B45" s="122">
        <v>110</v>
      </c>
      <c r="C45" s="129">
        <v>106</v>
      </c>
      <c r="D45" s="122">
        <v>104</v>
      </c>
      <c r="E45" s="122">
        <v>108.16547425415149</v>
      </c>
      <c r="F45" s="123">
        <v>113</v>
      </c>
      <c r="G45" s="122"/>
    </row>
    <row r="46" spans="1:7" ht="12.75">
      <c r="A46" s="128" t="s">
        <v>199</v>
      </c>
      <c r="B46" s="186">
        <v>0.40193051961023885</v>
      </c>
      <c r="C46" s="186">
        <v>0.39121919151664475</v>
      </c>
      <c r="D46" s="186">
        <v>0.387</v>
      </c>
      <c r="E46" s="236">
        <v>0.4257420936560613</v>
      </c>
      <c r="F46" s="190">
        <v>0.4</v>
      </c>
      <c r="G46" s="236"/>
    </row>
    <row r="47" spans="1:7" ht="5.25" customHeight="1">
      <c r="A47" s="132"/>
      <c r="B47" s="129"/>
      <c r="C47" s="111"/>
      <c r="D47" s="111"/>
      <c r="E47" s="111"/>
      <c r="F47" s="126"/>
      <c r="G47" s="111"/>
    </row>
    <row r="48" spans="1:7" ht="12.75">
      <c r="A48" s="178" t="s">
        <v>200</v>
      </c>
      <c r="B48" s="171">
        <v>1307</v>
      </c>
      <c r="C48" s="173">
        <v>1330</v>
      </c>
      <c r="D48" s="173">
        <v>1426</v>
      </c>
      <c r="E48" s="173">
        <v>1425</v>
      </c>
      <c r="F48" s="174">
        <v>1540</v>
      </c>
      <c r="G48" s="173"/>
    </row>
    <row r="49" spans="1:7" ht="15.75" customHeight="1">
      <c r="A49" s="130" t="s">
        <v>201</v>
      </c>
      <c r="B49" s="122">
        <v>97</v>
      </c>
      <c r="C49" s="134">
        <v>96</v>
      </c>
      <c r="D49" s="122">
        <v>102</v>
      </c>
      <c r="E49" s="122">
        <v>101.5</v>
      </c>
      <c r="F49" s="123">
        <v>109</v>
      </c>
      <c r="G49" s="122"/>
    </row>
    <row r="50" spans="1:7" ht="5.25" customHeight="1">
      <c r="A50" s="133"/>
      <c r="B50" s="134"/>
      <c r="C50" s="124"/>
      <c r="D50" s="124"/>
      <c r="E50" s="124"/>
      <c r="F50" s="125"/>
      <c r="G50" s="124"/>
    </row>
    <row r="51" spans="1:7" ht="12.75" customHeight="1">
      <c r="A51" s="208" t="s">
        <v>202</v>
      </c>
      <c r="B51" s="209">
        <v>685</v>
      </c>
      <c r="C51" s="180">
        <v>690</v>
      </c>
      <c r="D51" s="180">
        <v>692</v>
      </c>
      <c r="E51" s="180">
        <v>698</v>
      </c>
      <c r="F51" s="179">
        <v>778</v>
      </c>
      <c r="G51" s="173"/>
    </row>
    <row r="52" spans="1:3" ht="12.75">
      <c r="A52" s="135"/>
      <c r="B52" s="135"/>
      <c r="C52" s="53"/>
    </row>
    <row r="53" spans="1:7" ht="12.75">
      <c r="A53" s="345" t="s">
        <v>203</v>
      </c>
      <c r="B53" s="352" t="s">
        <v>5</v>
      </c>
      <c r="C53" s="352" t="s">
        <v>4</v>
      </c>
      <c r="D53" s="354" t="s">
        <v>6</v>
      </c>
      <c r="E53" s="354" t="s">
        <v>8</v>
      </c>
      <c r="F53" s="356" t="s">
        <v>12</v>
      </c>
      <c r="G53" s="270"/>
    </row>
    <row r="54" spans="1:7" ht="12.75">
      <c r="A54" s="346"/>
      <c r="B54" s="353"/>
      <c r="C54" s="353"/>
      <c r="D54" s="355"/>
      <c r="E54" s="355"/>
      <c r="F54" s="357"/>
      <c r="G54" s="270"/>
    </row>
    <row r="55" spans="1:7" ht="14.25">
      <c r="A55" s="213" t="s">
        <v>11</v>
      </c>
      <c r="B55" s="220">
        <v>10014</v>
      </c>
      <c r="C55" s="221">
        <v>10055</v>
      </c>
      <c r="D55" s="222">
        <v>9952</v>
      </c>
      <c r="E55" s="222">
        <v>9823</v>
      </c>
      <c r="F55" s="219">
        <v>9265</v>
      </c>
      <c r="G55" s="225"/>
    </row>
    <row r="56" spans="1:7" ht="5.25" customHeight="1">
      <c r="A56" s="214"/>
      <c r="B56" s="223"/>
      <c r="C56" s="224"/>
      <c r="D56" s="225"/>
      <c r="E56" s="225"/>
      <c r="F56" s="217"/>
      <c r="G56" s="225"/>
    </row>
    <row r="57" spans="1:7" ht="12.75">
      <c r="A57" s="215" t="s">
        <v>204</v>
      </c>
      <c r="B57" s="226">
        <v>45</v>
      </c>
      <c r="C57" s="227">
        <v>61</v>
      </c>
      <c r="D57" s="228">
        <v>69</v>
      </c>
      <c r="E57" s="228">
        <v>113</v>
      </c>
      <c r="F57" s="218">
        <v>151</v>
      </c>
      <c r="G57" s="225"/>
    </row>
    <row r="58" spans="1:3" ht="14.25">
      <c r="A58" s="148"/>
      <c r="B58" s="135"/>
      <c r="C58" s="53"/>
    </row>
    <row r="59" spans="1:3" ht="12.75" customHeight="1">
      <c r="A59" s="148" t="s">
        <v>205</v>
      </c>
      <c r="B59" s="136"/>
      <c r="C59" s="110"/>
    </row>
    <row r="60" spans="1:2" ht="14.25" customHeight="1">
      <c r="A60" s="148" t="s">
        <v>7</v>
      </c>
      <c r="B60" s="129"/>
    </row>
    <row r="61" spans="1:2" ht="14.25">
      <c r="A61" s="148" t="s">
        <v>206</v>
      </c>
      <c r="B61" s="129"/>
    </row>
    <row r="62" spans="1:2" ht="14.25">
      <c r="A62" s="148" t="s">
        <v>207</v>
      </c>
      <c r="B62" s="54"/>
    </row>
    <row r="63" spans="1:2" ht="14.25">
      <c r="A63" s="148" t="s">
        <v>208</v>
      </c>
      <c r="B63" s="54"/>
    </row>
    <row r="64" spans="1:2" ht="14.25">
      <c r="A64" s="52" t="s">
        <v>216</v>
      </c>
      <c r="B64" s="54"/>
    </row>
    <row r="65" spans="1:2" ht="14.25">
      <c r="A65" s="148" t="s">
        <v>217</v>
      </c>
      <c r="B65" s="54"/>
    </row>
    <row r="66" spans="1:2" ht="14.25">
      <c r="A66" s="147" t="s">
        <v>209</v>
      </c>
      <c r="B66" s="139"/>
    </row>
    <row r="67" spans="1:2" ht="14.25">
      <c r="A67" s="147" t="s">
        <v>210</v>
      </c>
      <c r="B67" s="139"/>
    </row>
    <row r="68" spans="1:2" ht="12.75">
      <c r="A68" s="184" t="s">
        <v>218</v>
      </c>
      <c r="B68" s="139"/>
    </row>
    <row r="69" spans="1:2" ht="14.25">
      <c r="A69" s="147" t="s">
        <v>211</v>
      </c>
      <c r="B69" s="140"/>
    </row>
    <row r="70" spans="1:2" ht="14.25">
      <c r="A70" s="148" t="s">
        <v>219</v>
      </c>
      <c r="B70" s="141"/>
    </row>
    <row r="71" spans="1:2" ht="14.25">
      <c r="A71" s="212" t="s">
        <v>212</v>
      </c>
      <c r="B71" s="142"/>
    </row>
    <row r="72" spans="1:2" ht="12.75">
      <c r="A72" s="138"/>
      <c r="B72" s="142"/>
    </row>
    <row r="73" spans="1:2" ht="12.75">
      <c r="A73" s="138"/>
      <c r="B73" s="142"/>
    </row>
    <row r="74" spans="1:2" ht="12.75">
      <c r="A74" s="138"/>
      <c r="B74" s="142"/>
    </row>
    <row r="75" spans="1:2" ht="12.75">
      <c r="A75" s="138"/>
      <c r="B75" s="142"/>
    </row>
    <row r="76" spans="1:2" ht="12.75">
      <c r="A76" s="141"/>
      <c r="B76" s="141"/>
    </row>
  </sheetData>
  <mergeCells count="18">
    <mergeCell ref="A53:A54"/>
    <mergeCell ref="D53:D54"/>
    <mergeCell ref="F1:F2"/>
    <mergeCell ref="F30:F31"/>
    <mergeCell ref="F53:F54"/>
    <mergeCell ref="E1:E2"/>
    <mergeCell ref="E53:E54"/>
    <mergeCell ref="B53:B54"/>
    <mergeCell ref="C53:C54"/>
    <mergeCell ref="A1:A2"/>
    <mergeCell ref="A30:A31"/>
    <mergeCell ref="C1:C2"/>
    <mergeCell ref="E30:E31"/>
    <mergeCell ref="D1:D2"/>
    <mergeCell ref="D30:D31"/>
    <mergeCell ref="B1:B2"/>
    <mergeCell ref="B30:B31"/>
    <mergeCell ref="C30:C31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5" r:id="rId1"/>
  <headerFooter alignWithMargins="0">
    <oddHeader>&amp;L&amp;"Arial,tučné"&amp;14Telefónica O2 Czech Republic - FINANČNÍ A PROVOZNÍ VÝSLEDKY&amp;R22. února 2007</oddHeader>
    <oddFooter>&amp;L&amp;"Arial,tučné"Investor Relations&amp;"Arial,obyčejné"
Tel: +420 271 462 076, +420 271 462 169&amp;Ce-mail: investor.relations@o2.com&amp;R7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ČESKÝ TELECOM, a.s.</cp:lastModifiedBy>
  <cp:lastPrinted>2007-02-22T12:07:57Z</cp:lastPrinted>
  <dcterms:created xsi:type="dcterms:W3CDTF">2006-01-23T13:06:21Z</dcterms:created>
  <dcterms:modified xsi:type="dcterms:W3CDTF">2007-02-22T12:07:58Z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